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defaultThemeVersion="124226"/>
  <mc:AlternateContent xmlns:mc="http://schemas.openxmlformats.org/markup-compatibility/2006">
    <mc:Choice Requires="x15">
      <x15ac:absPath xmlns:x15ac="http://schemas.microsoft.com/office/spreadsheetml/2010/11/ac" url="C:\Users\SMCCo\OneDrive\Desktop\Desktop\SMC Consulting, LLC\Cascade Water Alliance\School Water Audit Teacher Fellows\Final Drafts\"/>
    </mc:Choice>
  </mc:AlternateContent>
  <xr:revisionPtr revIDLastSave="3" documentId="11_91ADA1A672B17D9704E5642A29B57AE325610F8A" xr6:coauthVersionLast="40" xr6:coauthVersionMax="40" xr10:uidLastSave="{8FBB42FF-218C-405E-B70D-39E35CAFB490}"/>
  <workbookProtection workbookAlgorithmName="SHA-512" workbookHashValue="EFGEUIGvwDgIu3ap0UkQdA4m/eE1+zqilcot1Abq3wJ9Zj/ZgFJ6yZQDfdMTe7zlCQOe303nFdtZ51NOrnwWzg==" workbookSaltValue="TrvHcl6Gkbvt5JSFgiEIzw==" workbookSpinCount="100000" lockStructure="1"/>
  <bookViews>
    <workbookView xWindow="-120" yWindow="-120" windowWidth="20730" windowHeight="11160" activeTab="3" xr2:uid="{00000000-000D-0000-FFFF-FFFF00000000}"/>
  </bookViews>
  <sheets>
    <sheet name="Start Here" sheetId="8" r:id="rId1"/>
    <sheet name="Water Savings" sheetId="5" r:id="rId2"/>
    <sheet name="Energy Savings" sheetId="6" r:id="rId3"/>
    <sheet name="CO2 Equivelant Savings" sheetId="7" r:id="rId4"/>
    <sheet name="Calculate Water Use From Bill" sheetId="10" r:id="rId5"/>
    <sheet name="Water Bill Not Available" sheetId="9" r:id="rId6"/>
    <sheet name="Savings Charts" sheetId="4" r:id="rId7"/>
    <sheet name="Tools" sheetId="3" r:id="rId8"/>
    <sheet name=" Advanced Savings Calclator  " sheetId="1" r:id="rId9"/>
    <sheet name="Energy &amp; GHG Inputs" sheetId="2" state="hidden" r:id="rId10"/>
  </sheets>
  <externalReferences>
    <externalReference r:id="rId11"/>
    <externalReference r:id="rId12"/>
  </externalReferenc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7" l="1"/>
  <c r="C9" i="7"/>
  <c r="S9" i="7"/>
  <c r="B8" i="7"/>
  <c r="C8" i="7"/>
  <c r="S8" i="7"/>
  <c r="B7" i="7"/>
  <c r="C7" i="7"/>
  <c r="S7" i="7"/>
  <c r="S5" i="7"/>
  <c r="B4" i="7"/>
  <c r="C4" i="7"/>
  <c r="S4" i="7"/>
  <c r="B3" i="7"/>
  <c r="C3" i="7"/>
  <c r="S3" i="7"/>
  <c r="B9" i="6"/>
  <c r="C9" i="6"/>
  <c r="S9" i="6"/>
  <c r="B8" i="6"/>
  <c r="C8" i="6"/>
  <c r="S8" i="6"/>
  <c r="B7" i="6"/>
  <c r="C7" i="6"/>
  <c r="S7" i="6"/>
  <c r="C6" i="6"/>
  <c r="C5" i="6"/>
  <c r="B5" i="6"/>
  <c r="S5" i="6"/>
  <c r="B4" i="6"/>
  <c r="C4" i="6"/>
  <c r="S4" i="6"/>
  <c r="B3" i="6"/>
  <c r="C3" i="6"/>
  <c r="S3" i="6"/>
  <c r="N9" i="5"/>
  <c r="N8" i="5"/>
  <c r="N7" i="5"/>
  <c r="N3" i="5"/>
  <c r="N4" i="5"/>
  <c r="N5" i="5"/>
  <c r="N6" i="5"/>
  <c r="E3" i="5"/>
  <c r="G3" i="5"/>
  <c r="H3" i="5"/>
  <c r="E4" i="5"/>
  <c r="G4" i="5"/>
  <c r="H4" i="5"/>
  <c r="E5" i="5"/>
  <c r="G5" i="5"/>
  <c r="H5" i="5"/>
  <c r="E6" i="5"/>
  <c r="G6" i="5"/>
  <c r="E7" i="5"/>
  <c r="G7" i="5"/>
  <c r="H7" i="5"/>
  <c r="E8" i="5"/>
  <c r="G8" i="5"/>
  <c r="H8" i="5"/>
  <c r="E9" i="5"/>
  <c r="G9" i="5"/>
  <c r="H9" i="5"/>
  <c r="E3" i="6"/>
  <c r="G3" i="6"/>
  <c r="C13" i="2"/>
  <c r="J3" i="6"/>
  <c r="M3" i="6"/>
  <c r="N3" i="6"/>
  <c r="E4" i="6"/>
  <c r="G4" i="6"/>
  <c r="M4" i="6"/>
  <c r="N4" i="6"/>
  <c r="E5" i="6"/>
  <c r="G5" i="6"/>
  <c r="J5" i="6"/>
  <c r="M5" i="6"/>
  <c r="N5" i="6"/>
  <c r="B6" i="6"/>
  <c r="S6" i="6"/>
  <c r="T6" i="6"/>
  <c r="E7" i="6"/>
  <c r="G7" i="6"/>
  <c r="C14" i="2"/>
  <c r="J7" i="6"/>
  <c r="M7" i="6"/>
  <c r="N7" i="6"/>
  <c r="E8" i="6"/>
  <c r="G8" i="6"/>
  <c r="J8" i="6"/>
  <c r="M8" i="6"/>
  <c r="N8" i="6"/>
  <c r="E9" i="6"/>
  <c r="G9" i="6"/>
  <c r="J9" i="6"/>
  <c r="M9" i="6"/>
  <c r="N9" i="6"/>
  <c r="S6" i="7"/>
  <c r="T6" i="7"/>
  <c r="E3" i="7"/>
  <c r="G3" i="7"/>
  <c r="D13" i="2"/>
  <c r="K3" i="7"/>
  <c r="O3" i="7"/>
  <c r="P3" i="7"/>
  <c r="E4" i="7"/>
  <c r="G4" i="7"/>
  <c r="O4" i="7"/>
  <c r="P4" i="7"/>
  <c r="E5" i="7"/>
  <c r="G5" i="7"/>
  <c r="K5" i="7"/>
  <c r="O5" i="7"/>
  <c r="P5" i="7"/>
  <c r="E6" i="7"/>
  <c r="G6" i="7"/>
  <c r="E7" i="7"/>
  <c r="G7" i="7"/>
  <c r="D14" i="2"/>
  <c r="K7" i="7"/>
  <c r="O7" i="7"/>
  <c r="P7" i="7"/>
  <c r="E8" i="7"/>
  <c r="G8" i="7"/>
  <c r="K8" i="7"/>
  <c r="O8" i="7"/>
  <c r="P8" i="7"/>
  <c r="E9" i="7"/>
  <c r="G9" i="7"/>
  <c r="K9" i="7"/>
  <c r="O9" i="7"/>
  <c r="P9" i="7"/>
  <c r="F9" i="7"/>
  <c r="F8" i="7"/>
  <c r="H8" i="7"/>
  <c r="F6" i="7"/>
  <c r="F8" i="6"/>
  <c r="T4" i="6"/>
  <c r="T7" i="6"/>
  <c r="T3" i="6"/>
  <c r="O3" i="5"/>
  <c r="F7" i="6"/>
  <c r="H7" i="6"/>
  <c r="F6" i="6"/>
  <c r="H6" i="6"/>
  <c r="F5" i="6"/>
  <c r="H5" i="6"/>
  <c r="F3" i="6"/>
  <c r="L3" i="6"/>
  <c r="H3" i="6"/>
  <c r="J7" i="7"/>
  <c r="M7" i="7"/>
  <c r="F7" i="7"/>
  <c r="H7" i="7"/>
  <c r="F5" i="7"/>
  <c r="H5" i="7"/>
  <c r="F4" i="7"/>
  <c r="L4" i="7"/>
  <c r="H4" i="7"/>
  <c r="O9" i="5"/>
  <c r="O8" i="5"/>
  <c r="O7" i="5"/>
  <c r="B10" i="4"/>
  <c r="O5" i="5"/>
  <c r="J6" i="6"/>
  <c r="O6" i="5"/>
  <c r="O4" i="5"/>
  <c r="F3" i="5"/>
  <c r="L3" i="5"/>
  <c r="C10" i="1"/>
  <c r="C9" i="1"/>
  <c r="C8" i="1"/>
  <c r="C7" i="1"/>
  <c r="B7" i="1"/>
  <c r="T7" i="1"/>
  <c r="C6" i="1"/>
  <c r="B6" i="1"/>
  <c r="T6" i="1"/>
  <c r="C5" i="1"/>
  <c r="C4" i="1"/>
  <c r="B4" i="1"/>
  <c r="T4" i="1"/>
  <c r="B10" i="1"/>
  <c r="E10" i="1"/>
  <c r="G10" i="1"/>
  <c r="B9" i="1"/>
  <c r="E9" i="1"/>
  <c r="G9" i="1"/>
  <c r="B8" i="1"/>
  <c r="E6" i="1"/>
  <c r="G6" i="1"/>
  <c r="B5" i="1"/>
  <c r="L6" i="6"/>
  <c r="K6" i="6"/>
  <c r="Q6" i="6"/>
  <c r="L5" i="7"/>
  <c r="Q5" i="7"/>
  <c r="K6" i="7"/>
  <c r="B3" i="4"/>
  <c r="F4" i="5"/>
  <c r="L4" i="5"/>
  <c r="M4" i="5"/>
  <c r="F5" i="5"/>
  <c r="L5" i="5"/>
  <c r="M5" i="5"/>
  <c r="F6" i="5"/>
  <c r="L6" i="5"/>
  <c r="M6" i="5"/>
  <c r="F7" i="5"/>
  <c r="L7" i="5"/>
  <c r="M7" i="5"/>
  <c r="F8" i="5"/>
  <c r="L8" i="5"/>
  <c r="M8" i="5"/>
  <c r="F9" i="5"/>
  <c r="L9" i="5"/>
  <c r="M9" i="5"/>
  <c r="B8" i="4"/>
  <c r="B12" i="4"/>
  <c r="B7" i="4"/>
  <c r="E15" i="1"/>
  <c r="E16" i="1"/>
  <c r="E17" i="1"/>
  <c r="E18" i="1"/>
  <c r="E19" i="1"/>
  <c r="E20" i="1"/>
  <c r="E4" i="1"/>
  <c r="E8" i="1"/>
  <c r="G8" i="1"/>
  <c r="F5" i="1"/>
  <c r="K5" i="1"/>
  <c r="F6" i="1"/>
  <c r="K6" i="1"/>
  <c r="F8" i="1"/>
  <c r="K8" i="1"/>
  <c r="F9" i="1"/>
  <c r="K9" i="1"/>
  <c r="F10" i="1"/>
  <c r="L10" i="1"/>
  <c r="L5" i="1"/>
  <c r="M5" i="1"/>
  <c r="P7" i="1"/>
  <c r="G4" i="1"/>
  <c r="I4" i="1"/>
  <c r="N4" i="1"/>
  <c r="C10" i="10"/>
  <c r="F10" i="10"/>
  <c r="G10" i="10"/>
  <c r="J4" i="1"/>
  <c r="J6" i="1"/>
  <c r="J7" i="1"/>
  <c r="J15" i="1"/>
  <c r="G5" i="1"/>
  <c r="Q5" i="1"/>
  <c r="J8" i="1"/>
  <c r="J9" i="1"/>
  <c r="J10" i="1"/>
  <c r="I15" i="1"/>
  <c r="N5" i="1"/>
  <c r="I6" i="1"/>
  <c r="I7" i="1"/>
  <c r="I8" i="1"/>
  <c r="I9" i="1"/>
  <c r="I10" i="1"/>
  <c r="C15" i="2"/>
  <c r="I11" i="1"/>
  <c r="D15" i="2"/>
  <c r="J11" i="1"/>
  <c r="F11" i="1"/>
  <c r="C4" i="10"/>
  <c r="F4" i="10"/>
  <c r="G4" i="10"/>
  <c r="C7" i="10"/>
  <c r="F7" i="10"/>
  <c r="G7" i="10"/>
  <c r="J10" i="6"/>
  <c r="L10" i="6"/>
  <c r="E10" i="6"/>
  <c r="G10" i="6"/>
  <c r="G11" i="6"/>
  <c r="K3" i="6"/>
  <c r="K5" i="6"/>
  <c r="K7" i="6"/>
  <c r="K8" i="6"/>
  <c r="K9" i="6"/>
  <c r="K10" i="6"/>
  <c r="F10" i="6"/>
  <c r="J3" i="7"/>
  <c r="M4" i="7"/>
  <c r="K10" i="7"/>
  <c r="L10" i="7"/>
  <c r="J10" i="7"/>
  <c r="N10" i="7"/>
  <c r="J9" i="7"/>
  <c r="J8" i="7"/>
  <c r="J6" i="7"/>
  <c r="J5" i="7"/>
  <c r="D3" i="9"/>
  <c r="E3" i="9"/>
  <c r="F3" i="9"/>
  <c r="T5" i="1"/>
  <c r="K9" i="5"/>
  <c r="J9" i="5"/>
  <c r="K8" i="5"/>
  <c r="J8" i="5"/>
  <c r="K7" i="5"/>
  <c r="J7" i="5"/>
  <c r="K6" i="5"/>
  <c r="J6" i="5"/>
  <c r="K5" i="5"/>
  <c r="J5" i="5"/>
  <c r="K3" i="5"/>
  <c r="J3" i="5"/>
  <c r="C23" i="1"/>
  <c r="F23" i="1"/>
  <c r="G23" i="1"/>
  <c r="D26" i="1"/>
  <c r="E26" i="1"/>
  <c r="F26" i="1"/>
  <c r="I18" i="1"/>
  <c r="G18" i="1"/>
  <c r="N18" i="1"/>
  <c r="I17" i="1"/>
  <c r="G17" i="1"/>
  <c r="N17" i="1"/>
  <c r="I16" i="1"/>
  <c r="G16" i="1"/>
  <c r="N16" i="1"/>
  <c r="G15" i="1"/>
  <c r="N15" i="1"/>
  <c r="N19" i="1"/>
  <c r="N20" i="1"/>
  <c r="G19" i="1"/>
  <c r="G20" i="1"/>
  <c r="Q15" i="1"/>
  <c r="J16" i="1"/>
  <c r="Q16" i="1"/>
  <c r="J17" i="1"/>
  <c r="Q17" i="1"/>
  <c r="J18" i="1"/>
  <c r="Q18" i="1"/>
  <c r="Q19" i="1"/>
  <c r="N4" i="7"/>
  <c r="Q4" i="7"/>
  <c r="R4" i="7"/>
  <c r="T4" i="7"/>
  <c r="F4" i="1"/>
  <c r="K4" i="1"/>
  <c r="N5" i="7"/>
  <c r="B9" i="4"/>
  <c r="O6" i="6"/>
  <c r="R6" i="6"/>
  <c r="L4" i="1"/>
  <c r="F3" i="7"/>
  <c r="F10" i="7"/>
  <c r="L9" i="7"/>
  <c r="N9" i="7"/>
  <c r="H9" i="7"/>
  <c r="L7" i="6"/>
  <c r="L6" i="7"/>
  <c r="H6" i="7"/>
  <c r="F7" i="1"/>
  <c r="R5" i="7"/>
  <c r="T5" i="6"/>
  <c r="L5" i="6"/>
  <c r="L6" i="1"/>
  <c r="O5" i="1"/>
  <c r="P5" i="1"/>
  <c r="F4" i="6"/>
  <c r="R5" i="1"/>
  <c r="S5" i="1"/>
  <c r="Q3" i="6"/>
  <c r="O3" i="6"/>
  <c r="R3" i="6"/>
  <c r="M3" i="5"/>
  <c r="M10" i="5"/>
  <c r="M11" i="5"/>
  <c r="L10" i="5"/>
  <c r="L11" i="5"/>
  <c r="T9" i="6"/>
  <c r="B11" i="4"/>
  <c r="N6" i="1"/>
  <c r="Q6" i="1"/>
  <c r="T5" i="7"/>
  <c r="M5" i="7"/>
  <c r="P4" i="6"/>
  <c r="M3" i="7"/>
  <c r="P3" i="6"/>
  <c r="Q4" i="1"/>
  <c r="T8" i="1"/>
  <c r="C11" i="1"/>
  <c r="L9" i="1"/>
  <c r="M9" i="1"/>
  <c r="L7" i="7"/>
  <c r="L8" i="1"/>
  <c r="T7" i="7"/>
  <c r="N8" i="1"/>
  <c r="Q8" i="1"/>
  <c r="H8" i="6"/>
  <c r="L8" i="6"/>
  <c r="T9" i="1"/>
  <c r="T8" i="6"/>
  <c r="L8" i="7"/>
  <c r="T8" i="7"/>
  <c r="M8" i="7"/>
  <c r="P8" i="6"/>
  <c r="N9" i="1"/>
  <c r="Q9" i="1"/>
  <c r="K10" i="1"/>
  <c r="O10" i="1"/>
  <c r="P10" i="1"/>
  <c r="R10" i="1"/>
  <c r="S10" i="1"/>
  <c r="M10" i="1"/>
  <c r="F9" i="6"/>
  <c r="T10" i="1"/>
  <c r="P9" i="6"/>
  <c r="N10" i="1"/>
  <c r="Q10" i="1"/>
  <c r="M9" i="7"/>
  <c r="T9" i="7"/>
  <c r="Q9" i="7"/>
  <c r="R9" i="7"/>
  <c r="H3" i="7"/>
  <c r="L3" i="7"/>
  <c r="M4" i="1"/>
  <c r="O4" i="1"/>
  <c r="P4" i="1"/>
  <c r="R4" i="1"/>
  <c r="S4" i="1"/>
  <c r="R9" i="1"/>
  <c r="S9" i="1"/>
  <c r="O7" i="6"/>
  <c r="R7" i="6"/>
  <c r="Q7" i="6"/>
  <c r="L7" i="1"/>
  <c r="K7" i="1"/>
  <c r="K11" i="1"/>
  <c r="N6" i="7"/>
  <c r="Q6" i="7"/>
  <c r="Q5" i="6"/>
  <c r="O5" i="6"/>
  <c r="R5" i="6"/>
  <c r="M6" i="1"/>
  <c r="O6" i="1"/>
  <c r="P6" i="1"/>
  <c r="R6" i="1"/>
  <c r="S6" i="1"/>
  <c r="C2" i="4"/>
  <c r="H4" i="6"/>
  <c r="L4" i="6"/>
  <c r="P5" i="6"/>
  <c r="O9" i="1"/>
  <c r="P9" i="1"/>
  <c r="M8" i="1"/>
  <c r="O8" i="1"/>
  <c r="P8" i="1"/>
  <c r="R8" i="1"/>
  <c r="S8" i="1"/>
  <c r="Q7" i="7"/>
  <c r="R7" i="7"/>
  <c r="N7" i="7"/>
  <c r="P7" i="6"/>
  <c r="O8" i="6"/>
  <c r="R8" i="6"/>
  <c r="Q8" i="6"/>
  <c r="N8" i="7"/>
  <c r="Q8" i="7"/>
  <c r="R8" i="7"/>
  <c r="H9" i="6"/>
  <c r="L9" i="6"/>
  <c r="P11" i="1"/>
  <c r="P12" i="1"/>
  <c r="Q3" i="7"/>
  <c r="R3" i="7"/>
  <c r="N3" i="7"/>
  <c r="H10" i="7"/>
  <c r="T3" i="7"/>
  <c r="K12" i="1"/>
  <c r="L11" i="1"/>
  <c r="R7" i="1"/>
  <c r="M7" i="1"/>
  <c r="M11" i="1"/>
  <c r="R6" i="7"/>
  <c r="Q10" i="7"/>
  <c r="O4" i="6"/>
  <c r="R4" i="6"/>
  <c r="Q4" i="6"/>
  <c r="Q9" i="6"/>
  <c r="O9" i="6"/>
  <c r="R9" i="6"/>
  <c r="R10" i="7"/>
  <c r="C4" i="4"/>
  <c r="M12" i="1"/>
  <c r="S7" i="1"/>
  <c r="R10" i="6"/>
  <c r="R11" i="6"/>
  <c r="C3" i="4"/>
  <c r="H6" i="5"/>
  <c r="H10" i="5"/>
  <c r="H11" i="5"/>
  <c r="G10" i="5"/>
  <c r="B2" i="4"/>
  <c r="E6" i="6"/>
  <c r="G6" i="6"/>
  <c r="P6" i="6"/>
  <c r="M6" i="6"/>
  <c r="N6" i="6"/>
  <c r="N10" i="6"/>
  <c r="N11" i="6"/>
  <c r="O6" i="7"/>
  <c r="G10" i="7"/>
  <c r="M10" i="7"/>
  <c r="M6" i="7"/>
  <c r="E10" i="7"/>
  <c r="B11" i="1"/>
  <c r="T11" i="1"/>
  <c r="E7" i="1"/>
  <c r="G11" i="5"/>
  <c r="O10" i="7"/>
  <c r="B4" i="4"/>
  <c r="P6" i="7"/>
  <c r="P10" i="7"/>
  <c r="E11" i="1"/>
  <c r="E12" i="1"/>
  <c r="G7" i="1"/>
  <c r="Q7" i="1"/>
  <c r="Q11" i="1"/>
  <c r="N7" i="1"/>
  <c r="N11" i="1"/>
  <c r="G11" i="1"/>
  <c r="G12" i="1"/>
  <c r="O11" i="1"/>
  <c r="N12" i="1"/>
  <c r="S11" i="1"/>
  <c r="R11" i="1"/>
</calcChain>
</file>

<file path=xl/sharedStrings.xml><?xml version="1.0" encoding="utf-8"?>
<sst xmlns="http://schemas.openxmlformats.org/spreadsheetml/2006/main" count="311" uniqueCount="145">
  <si>
    <t>Water Use Types</t>
  </si>
  <si>
    <t>Energy Intensity Steps Involved</t>
  </si>
  <si>
    <t>Energy Intensity (kWh/MG)</t>
  </si>
  <si>
    <r>
      <t>GHG Emissions Intensity (lbs. CO</t>
    </r>
    <r>
      <rPr>
        <b/>
        <sz val="8"/>
        <color theme="1"/>
        <rFont val="Calibri"/>
        <family val="2"/>
        <scheme val="minor"/>
      </rPr>
      <t>2</t>
    </r>
    <r>
      <rPr>
        <b/>
        <sz val="11"/>
        <color theme="1"/>
        <rFont val="Calibri"/>
        <family val="2"/>
        <scheme val="minor"/>
      </rPr>
      <t>e/MG)</t>
    </r>
  </si>
  <si>
    <t>Indoor uses, heated</t>
  </si>
  <si>
    <t>1,2,3,4,5</t>
  </si>
  <si>
    <t>Indoor uses, unheated</t>
  </si>
  <si>
    <t>1,2,3,5</t>
  </si>
  <si>
    <t>Outdoor uses</t>
  </si>
  <si>
    <t xml:space="preserve">1,2,3 </t>
  </si>
  <si>
    <t xml:space="preserve">Total </t>
  </si>
  <si>
    <t>Total Energy Intensity (kWh/MG)</t>
  </si>
  <si>
    <t>SPU</t>
  </si>
  <si>
    <t>King County</t>
  </si>
  <si>
    <t xml:space="preserve">Cascade Member </t>
  </si>
  <si>
    <t>End-User Heating</t>
  </si>
  <si>
    <t>(1) Pumping from Source</t>
  </si>
  <si>
    <t>-</t>
  </si>
  <si>
    <t xml:space="preserve">(2) Treating drinking water </t>
  </si>
  <si>
    <t>(3)Pumping Water for T&amp;D</t>
  </si>
  <si>
    <t>(4) Heating Water</t>
  </si>
  <si>
    <t xml:space="preserve">(5) Lifting WW to Treatment Plant </t>
  </si>
  <si>
    <t xml:space="preserve">T&amp;D= Transmission and Distribution </t>
  </si>
  <si>
    <t>GHG Emissions Intensity (lbs. CO2e/MG)</t>
  </si>
  <si>
    <t>Annual Energy Saved (kWh)</t>
  </si>
  <si>
    <r>
      <t>Annual GHG Emissions Saved (lbs. CO</t>
    </r>
    <r>
      <rPr>
        <b/>
        <sz val="8"/>
        <color theme="1"/>
        <rFont val="Calibri"/>
        <family val="2"/>
        <scheme val="minor"/>
      </rPr>
      <t>2</t>
    </r>
    <r>
      <rPr>
        <b/>
        <sz val="11"/>
        <color theme="1"/>
        <rFont val="Calibri"/>
        <family val="2"/>
        <scheme val="minor"/>
      </rPr>
      <t>e)</t>
    </r>
  </si>
  <si>
    <t>Energy Inputs Involved**</t>
  </si>
  <si>
    <t>Energy Intensity  (kWh/MG)**</t>
  </si>
  <si>
    <t xml:space="preserve">Energy Inputs </t>
  </si>
  <si>
    <t>Energy Inputs, Energy Intensity, and GHG Emission Intensity data is from the "Energy and Greenhouse Gas Reductions from Water Conservation Program" (2013-12-31)</t>
  </si>
  <si>
    <t>2,3,4,5</t>
  </si>
  <si>
    <t>2,3,5</t>
  </si>
  <si>
    <t>2,3</t>
  </si>
  <si>
    <t xml:space="preserve">Values are for users who only purchase water from SPU, therefore these values do not include the energy intensity from Water Conveyance Step 1 "Pumping From Source". </t>
  </si>
  <si>
    <t>1,3,4,5</t>
  </si>
  <si>
    <t>1,3,5</t>
  </si>
  <si>
    <t>1,3</t>
  </si>
  <si>
    <t xml:space="preserve">Values are for water users who only use groundwater, therefore these values do not include SPU's contribution to the energy intensity of Step 2 "Treating drinking water" or Step 3 "Pumping Water for T&amp;D". </t>
  </si>
  <si>
    <t>Energy Intensity at Each Water Conveyance Step</t>
  </si>
  <si>
    <t>Energy Savings and GHG Emission Reduction by Water Use Type for Groundwater-Only Users</t>
  </si>
  <si>
    <t>Energy Savings and GHG Emission Reduction by Water Use Type for SPU-Only Water Users</t>
  </si>
  <si>
    <t>Energy Savings and GHG Emission Reduction by Water Use Type for Combined Users</t>
  </si>
  <si>
    <t>Savings Per Device</t>
  </si>
  <si>
    <t>Hardware                                                                          Conservation Measures</t>
  </si>
  <si>
    <t>Enter the Required Information</t>
  </si>
  <si>
    <t>GHG Emissions Intensity (lbs. CO2e/MG)**</t>
  </si>
  <si>
    <t>Change the Values in the Blue Cells</t>
  </si>
  <si>
    <t>WaterSense Logo</t>
  </si>
  <si>
    <t>Energy Star Logo</t>
  </si>
  <si>
    <t>Definitions:</t>
  </si>
  <si>
    <t>Example Logos:</t>
  </si>
  <si>
    <t>1. Pumping the water from the source</t>
  </si>
  <si>
    <t>2. Treating the drinking water</t>
  </si>
  <si>
    <t>3. Pumping the water for transmission and distribution</t>
  </si>
  <si>
    <t>4. Heating the water</t>
  </si>
  <si>
    <t>kWh - The kilowatt hour (symbol kWh, kW. · h, or kW h) is a derived unit of energy equal to 3.6 megajoules. If the energy is being transmitted or used at a constant rate (power) over a period of time, the total energy in kilowatt-hours is the product of the power in kilowatts and the time in hours.</t>
  </si>
  <si>
    <t>CO2e - CO2e, or carbon dioxide equivalent, is a standard unit for measuring carbon footprints. The idea is to express the impact of each different greenhouse gas in terms of the amount of CO2 that would create the same amount of warming.</t>
  </si>
  <si>
    <t>5. Pumping the water to the wastewater treatment facility</t>
  </si>
  <si>
    <t>Water Consumption Per Person in Your Home</t>
  </si>
  <si>
    <t>Days per Billing Cycle (Usually 60) From Your Water Bill</t>
  </si>
  <si>
    <t>Enter the Number of People in Your Household</t>
  </si>
  <si>
    <t xml:space="preserve">Enter the Number of People Living in Your Home </t>
  </si>
  <si>
    <t>Approximate Number of Gallons Used Daily</t>
  </si>
  <si>
    <t>Estimated Money Saved</t>
  </si>
  <si>
    <t>Only wash full loads of dishes. Enter the number of loads of dishes completed in your house each day.</t>
  </si>
  <si>
    <t>Only wash full loads of laundry.  Enter number of loads laundry completed in your house each day.</t>
  </si>
  <si>
    <t>Annual Water Saved in Gallons - After</t>
  </si>
  <si>
    <t>Annual Energy Saved in Kilowatt Hours - After</t>
  </si>
  <si>
    <t>Annual GHG Emissions Saved in Pounds of Carbon Dioxide Equivelent - After</t>
  </si>
  <si>
    <t>After</t>
  </si>
  <si>
    <t>Water Saved Per Device in Gallons per Day - After</t>
  </si>
  <si>
    <t>Percent Improvement</t>
  </si>
  <si>
    <t>Water Saved Per Device in Gallons per Day - Initial</t>
  </si>
  <si>
    <t>Annual Water Saved in Gallons - Initial</t>
  </si>
  <si>
    <t>Annual Energy Saved in Kilowatt Hours - Initial</t>
  </si>
  <si>
    <t>Annual GHG Emissions Saved in Pounds of Carbon Dioxide Equivelent -Initial</t>
  </si>
  <si>
    <t>Average Amount of Water Used by Each Person in You Home Every Month in Gallons</t>
  </si>
  <si>
    <t xml:space="preserve">Enter the Amount in CCF From Your Water Bill </t>
  </si>
  <si>
    <t xml:space="preserve">Amount of Water Used Converted to Gallons </t>
  </si>
  <si>
    <t>Average Use in a Typically Residential Home Per Person Per Day</t>
  </si>
  <si>
    <t>Savings Per Conservation Habit in Gallons</t>
  </si>
  <si>
    <t>Water Saved Per Habit in Gallons Per Day)</t>
  </si>
  <si>
    <t>Annual Water Saved in Gallons</t>
  </si>
  <si>
    <t>Annual Energy Saved in Kilowatt Hours</t>
  </si>
  <si>
    <t>Annual GHG Emissions Saved in Pounds of CO2e</t>
  </si>
  <si>
    <t>Approximate Number of Gallons Used Monthly Based on the Number of People Living in Your Home</t>
  </si>
  <si>
    <t>Approximate Number of Gallons Used Annually for All the People Living in Your Home</t>
  </si>
  <si>
    <t>Average Amount of Water Used in Your Home Every Day in Gallons</t>
  </si>
  <si>
    <t>Amount of water used per person in your family. This is located on your water bill; amount usually in CCF (100 cubic feet x 748 = gallons)</t>
  </si>
  <si>
    <t>Initial</t>
  </si>
  <si>
    <t>Annual Energy Saved in kWh</t>
  </si>
  <si>
    <t>Annual GHG Emissions Saved in Pounds CO2e</t>
  </si>
  <si>
    <t>Efficient Dishwasher</t>
  </si>
  <si>
    <t>Efficient Kitchen Sink</t>
  </si>
  <si>
    <t>Efficient Bathroom Faucet</t>
  </si>
  <si>
    <t>Efficient Showerhead</t>
  </si>
  <si>
    <t>Efficient Toilet</t>
  </si>
  <si>
    <t>%</t>
  </si>
  <si>
    <t>Efficient Clothes Washer</t>
  </si>
  <si>
    <t>Activity                                                      Conservation Measures</t>
  </si>
  <si>
    <t>Reduce daily shower time by _____ minutes. Enter the amount of minutes you reduced your shower.</t>
  </si>
  <si>
    <t>Shut off the water brushing teeth. Enter number of times you and your family members brush teeth each day.</t>
  </si>
  <si>
    <t>Approximate Water Use                          (to be used when a water bill isn't available)</t>
  </si>
  <si>
    <t>If water use on bill is reported in CCF use the formula below:</t>
  </si>
  <si>
    <t>If water use on bill is reported in CF use the formula below:</t>
  </si>
  <si>
    <t>Amount of water used per person in your family. This is located on your water bill; 100 cubic feet x 748 = gallons.</t>
  </si>
  <si>
    <t>Amount of water used per person in your family. This is located on your water bill; 1 cubic feet x 7.48 = gallons.</t>
  </si>
  <si>
    <t xml:space="preserve">Enter the Amount in CF From Your Water Bill </t>
  </si>
  <si>
    <t>Water Audit Questions</t>
  </si>
  <si>
    <t xml:space="preserve">Annual Energy Saved After Actions in Kilowatt Hours </t>
  </si>
  <si>
    <t>Remaining Annual Energy Saved in Kilowatt Hours</t>
  </si>
  <si>
    <t>If water use on bill is reported in gallons use the formula below:</t>
  </si>
  <si>
    <t xml:space="preserve">Enter the Amount in Gallons From Your Water Bill </t>
  </si>
  <si>
    <t xml:space="preserve">Amount of water used per person in your family. This is located on your water bill. </t>
  </si>
  <si>
    <t>Non-efficient clothes washers</t>
  </si>
  <si>
    <t xml:space="preserve">Non-efficient kitchen sink faucets  </t>
  </si>
  <si>
    <t>Non-efficient bathroom faucets</t>
  </si>
  <si>
    <t>Non-efficient showerheads</t>
  </si>
  <si>
    <t>Non-efficient toilets</t>
  </si>
  <si>
    <t>Non-efficient dishwashers</t>
  </si>
  <si>
    <t>Toilets with leaks</t>
  </si>
  <si>
    <t>Annual Water Savings Potential in Gallons Identified During Audit</t>
  </si>
  <si>
    <t>Daily Water Savings Potential in Gallons Identified During Audit</t>
  </si>
  <si>
    <t xml:space="preserve">Annual Energy Savings Potential Identified During the Audit in Kilowatt Hours </t>
  </si>
  <si>
    <t>Remaining Annual Energy Savings in Kilowatt Hours After Actions Taken</t>
  </si>
  <si>
    <t xml:space="preserve"> Remaining Annual Water Savings Potential in Gallons After Actions Taken</t>
  </si>
  <si>
    <t>Remaining Annual GHG Emissions Savings Potential of Carbon Dioxide Equivelent in Pounds After Auctions</t>
  </si>
  <si>
    <t>Enter Number of Non-Efficient Devices Identified During Audit</t>
  </si>
  <si>
    <t>Enter Number of Non-Efficient Devices - After Actions Taken</t>
  </si>
  <si>
    <t xml:space="preserve">Enter Number of Non-Efficient Devices - After Actions </t>
  </si>
  <si>
    <t xml:space="preserve">Remaining Daily Water Savings Potential in Gallons After Actions </t>
  </si>
  <si>
    <t xml:space="preserve"> Remaining Annual Water Savings Potential in Gallons After Actions </t>
  </si>
  <si>
    <t>Factors that were considered when calculating the energy saved and annual green house emissions saved are:</t>
  </si>
  <si>
    <r>
      <t xml:space="preserve">Remaining </t>
    </r>
    <r>
      <rPr>
        <b/>
        <i/>
        <u/>
        <sz val="12"/>
        <color theme="1"/>
        <rFont val="Calibri"/>
        <family val="2"/>
        <scheme val="minor"/>
      </rPr>
      <t>Daily</t>
    </r>
    <r>
      <rPr>
        <b/>
        <sz val="12"/>
        <color theme="1"/>
        <rFont val="Calibri"/>
        <family val="2"/>
        <scheme val="minor"/>
      </rPr>
      <t xml:space="preserve"> Water Savings Potential in Gallons After Actions </t>
    </r>
  </si>
  <si>
    <r>
      <t xml:space="preserve"> Remaining </t>
    </r>
    <r>
      <rPr>
        <b/>
        <i/>
        <u/>
        <sz val="12"/>
        <color theme="1"/>
        <rFont val="Calibri"/>
        <family val="2"/>
        <scheme val="minor"/>
      </rPr>
      <t>Annual</t>
    </r>
    <r>
      <rPr>
        <b/>
        <sz val="12"/>
        <color theme="1"/>
        <rFont val="Calibri"/>
        <family val="2"/>
        <scheme val="minor"/>
      </rPr>
      <t xml:space="preserve"> Water Savings Potential in Gallons After Actions </t>
    </r>
  </si>
  <si>
    <t>Savings Per Device in Gallons</t>
  </si>
  <si>
    <t>Average Amount of Water Used by Each Person in Your Home Every Month in Gallons</t>
  </si>
  <si>
    <t>Annual GHG Emissions Savings Potential of Carbon Dioxide Equivelent in Pounds Identified During the Audit</t>
  </si>
  <si>
    <t xml:space="preserve">Annual GHG Emissions Savings Potential of Carbon Dioxide Equivalent in Pounds After Actions </t>
  </si>
  <si>
    <t>Remaining Annual GHG Emissions Savings Potential Carbon Dioxide Equivalent in Pounds</t>
  </si>
  <si>
    <t>Remaining Annual GHG Emissions Savings Potential of Carbon Dioxide Equivalent in Pounds After Actions</t>
  </si>
  <si>
    <t>6.  Treating the wastewater prior to discharge into the Puget Sound</t>
  </si>
  <si>
    <t>Total Gallons</t>
  </si>
  <si>
    <t>Total Kilowatt Hours</t>
  </si>
  <si>
    <t>Total CO2e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</si>
</sst>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Calibri"/>
      <family val="2"/>
    </font>
    <font>
      <sz val="10"/>
      <name val="Arial"/>
      <family val="2"/>
    </font>
    <font>
      <sz val="10"/>
      <color theme="1"/>
      <name val="Calibri"/>
      <family val="2"/>
      <scheme val="minor"/>
    </font>
    <font>
      <b/>
      <sz val="10"/>
      <color theme="1"/>
      <name val="Calibri"/>
      <family val="2"/>
      <scheme val="minor"/>
    </font>
    <font>
      <sz val="9"/>
      <name val="Calibri"/>
      <family val="2"/>
    </font>
    <font>
      <b/>
      <sz val="8"/>
      <color theme="1"/>
      <name val="Calibri"/>
      <family val="2"/>
      <scheme val="minor"/>
    </font>
    <font>
      <b/>
      <sz val="11"/>
      <color theme="1"/>
      <name val="Arial"/>
      <family val="2"/>
    </font>
    <font>
      <sz val="12"/>
      <name val="Calibri"/>
      <family val="2"/>
    </font>
    <font>
      <b/>
      <sz val="12"/>
      <color rgb="FF0070C0"/>
      <name val="Calibri"/>
      <family val="2"/>
      <scheme val="minor"/>
    </font>
    <font>
      <sz val="12"/>
      <color theme="1"/>
      <name val="Calibri"/>
      <family val="2"/>
      <scheme val="minor"/>
    </font>
    <font>
      <b/>
      <sz val="12"/>
      <name val="Calibri"/>
      <family val="2"/>
    </font>
    <font>
      <b/>
      <sz val="12"/>
      <color theme="1"/>
      <name val="Calibri"/>
      <family val="2"/>
      <scheme val="minor"/>
    </font>
    <font>
      <b/>
      <sz val="14"/>
      <color rgb="FF0070C0"/>
      <name val="Calibri"/>
      <family val="2"/>
      <scheme val="minor"/>
    </font>
    <font>
      <b/>
      <sz val="12"/>
      <color theme="4" tint="-0.249977111117893"/>
      <name val="Calibri"/>
      <family val="2"/>
      <scheme val="minor"/>
    </font>
    <font>
      <b/>
      <sz val="12"/>
      <color rgb="FFFF0000"/>
      <name val="Calibri"/>
      <family val="2"/>
      <scheme val="minor"/>
    </font>
    <font>
      <b/>
      <sz val="12"/>
      <name val="Calibri"/>
      <family val="2"/>
      <scheme val="minor"/>
    </font>
    <font>
      <sz val="11"/>
      <name val="Calibri"/>
      <family val="2"/>
      <scheme val="minor"/>
    </font>
    <font>
      <sz val="11"/>
      <color theme="8" tint="-0.499984740745262"/>
      <name val="Calibri"/>
      <family val="2"/>
      <scheme val="minor"/>
    </font>
    <font>
      <b/>
      <sz val="16"/>
      <color theme="1"/>
      <name val="Calibri"/>
      <family val="2"/>
      <scheme val="minor"/>
    </font>
    <font>
      <b/>
      <sz val="16"/>
      <color rgb="FF0070C0"/>
      <name val="Calibri"/>
      <family val="2"/>
      <scheme val="minor"/>
    </font>
    <font>
      <b/>
      <sz val="16"/>
      <name val="Calibri"/>
      <family val="2"/>
    </font>
    <font>
      <b/>
      <i/>
      <u/>
      <sz val="12"/>
      <color theme="1"/>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07CF7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3"/>
        <bgColor indexed="64"/>
      </patternFill>
    </fill>
    <fill>
      <patternFill patternType="solid">
        <fgColor rgb="FF002060"/>
        <bgColor indexed="64"/>
      </patternFill>
    </fill>
    <fill>
      <patternFill patternType="solid">
        <fgColor rgb="FF1F497D"/>
        <bgColor indexed="64"/>
      </patternFill>
    </fill>
    <fill>
      <patternFill patternType="solid">
        <fgColor rgb="FF003399"/>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5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20" fillId="0" borderId="0"/>
    <xf numFmtId="44" fontId="20" fillId="0" borderId="0" applyFont="0" applyFill="0" applyBorder="0" applyAlignment="0" applyProtection="0"/>
    <xf numFmtId="0" fontId="20"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44" fontId="1" fillId="0" borderId="0" applyFont="0" applyFill="0" applyBorder="0" applyAlignment="0" applyProtection="0"/>
  </cellStyleXfs>
  <cellXfs count="197">
    <xf numFmtId="0" fontId="0" fillId="0" borderId="0" xfId="0"/>
    <xf numFmtId="0" fontId="0" fillId="0" borderId="0" xfId="0"/>
    <xf numFmtId="0" fontId="0" fillId="0" borderId="0" xfId="0" applyAlignment="1">
      <alignment wrapText="1"/>
    </xf>
    <xf numFmtId="0" fontId="19" fillId="33" borderId="10" xfId="0" applyNumberFormat="1" applyFont="1" applyFill="1" applyBorder="1" applyAlignment="1">
      <alignment horizontal="left" vertical="center" wrapText="1"/>
    </xf>
    <xf numFmtId="0" fontId="19" fillId="0" borderId="10" xfId="0" applyNumberFormat="1" applyFont="1" applyFill="1" applyBorder="1" applyAlignment="1">
      <alignment horizontal="left" vertical="center" wrapText="1"/>
    </xf>
    <xf numFmtId="0" fontId="21" fillId="0" borderId="10" xfId="0" applyFont="1" applyBorder="1" applyAlignment="1">
      <alignment horizontal="right" wrapText="1"/>
    </xf>
    <xf numFmtId="3" fontId="21" fillId="0" borderId="10" xfId="0" applyNumberFormat="1" applyFont="1" applyBorder="1" applyAlignment="1">
      <alignment horizontal="right" wrapText="1"/>
    </xf>
    <xf numFmtId="0" fontId="16" fillId="34" borderId="10" xfId="0" applyFont="1" applyFill="1" applyBorder="1" applyAlignment="1">
      <alignment horizontal="center" vertical="center" wrapText="1"/>
    </xf>
    <xf numFmtId="0" fontId="16" fillId="34" borderId="10" xfId="0" applyFont="1" applyFill="1" applyBorder="1" applyAlignment="1">
      <alignment horizontal="left" vertical="center" wrapText="1"/>
    </xf>
    <xf numFmtId="3" fontId="22" fillId="0" borderId="10" xfId="0" applyNumberFormat="1" applyFont="1" applyBorder="1" applyAlignment="1">
      <alignment wrapText="1"/>
    </xf>
    <xf numFmtId="0" fontId="0" fillId="0" borderId="0" xfId="0"/>
    <xf numFmtId="3" fontId="21" fillId="0" borderId="10" xfId="0" applyNumberFormat="1" applyFont="1" applyBorder="1" applyAlignment="1">
      <alignment wrapText="1"/>
    </xf>
    <xf numFmtId="0" fontId="16" fillId="34" borderId="10" xfId="0" applyFont="1" applyFill="1" applyBorder="1" applyAlignment="1">
      <alignment horizontal="center" vertical="center" wrapText="1"/>
    </xf>
    <xf numFmtId="0" fontId="0" fillId="0" borderId="0" xfId="0"/>
    <xf numFmtId="3" fontId="22" fillId="0" borderId="10" xfId="0" applyNumberFormat="1" applyFont="1" applyBorder="1" applyAlignment="1">
      <alignment wrapText="1"/>
    </xf>
    <xf numFmtId="0" fontId="21" fillId="0" borderId="18" xfId="0" applyFont="1" applyBorder="1" applyAlignment="1">
      <alignment horizontal="left"/>
    </xf>
    <xf numFmtId="0" fontId="21" fillId="0" borderId="19" xfId="0" applyFont="1" applyBorder="1" applyAlignment="1">
      <alignment horizontal="left"/>
    </xf>
    <xf numFmtId="0" fontId="21" fillId="0" borderId="0" xfId="0" applyFont="1" applyBorder="1" applyAlignment="1">
      <alignment horizontal="left"/>
    </xf>
    <xf numFmtId="0" fontId="19" fillId="0" borderId="11" xfId="0" applyNumberFormat="1" applyFont="1" applyFill="1" applyBorder="1" applyAlignment="1">
      <alignment horizontal="left" vertical="center" wrapText="1"/>
    </xf>
    <xf numFmtId="3" fontId="21" fillId="0" borderId="11" xfId="0" applyNumberFormat="1" applyFont="1" applyBorder="1" applyAlignment="1">
      <alignment horizontal="right" wrapText="1"/>
    </xf>
    <xf numFmtId="3" fontId="22" fillId="0" borderId="11" xfId="0" applyNumberFormat="1" applyFont="1" applyBorder="1" applyAlignment="1">
      <alignment wrapText="1"/>
    </xf>
    <xf numFmtId="1" fontId="22" fillId="0" borderId="10" xfId="0" applyNumberFormat="1" applyFont="1" applyBorder="1" applyAlignment="1">
      <alignment wrapText="1"/>
    </xf>
    <xf numFmtId="1" fontId="22" fillId="0" borderId="11" xfId="0" applyNumberFormat="1" applyFont="1" applyBorder="1" applyAlignment="1">
      <alignment wrapText="1"/>
    </xf>
    <xf numFmtId="0" fontId="16" fillId="36" borderId="11" xfId="0" applyFont="1" applyFill="1" applyBorder="1" applyAlignment="1">
      <alignment vertical="center" wrapText="1"/>
    </xf>
    <xf numFmtId="0" fontId="16" fillId="36" borderId="11" xfId="0" applyFont="1" applyFill="1" applyBorder="1" applyAlignment="1">
      <alignment horizontal="center" vertical="center" wrapText="1"/>
    </xf>
    <xf numFmtId="0" fontId="16" fillId="36" borderId="10" xfId="0" applyFont="1" applyFill="1" applyBorder="1" applyAlignment="1">
      <alignment horizontal="center" vertical="center" wrapText="1"/>
    </xf>
    <xf numFmtId="0" fontId="30" fillId="35" borderId="10" xfId="0" applyFont="1" applyFill="1" applyBorder="1" applyAlignment="1">
      <alignment wrapText="1"/>
    </xf>
    <xf numFmtId="3" fontId="30" fillId="35" borderId="10" xfId="0" applyNumberFormat="1" applyFont="1" applyFill="1" applyBorder="1" applyAlignment="1">
      <alignment horizontal="center" wrapText="1"/>
    </xf>
    <xf numFmtId="0" fontId="28" fillId="0" borderId="10" xfId="0" applyFont="1" applyBorder="1" applyAlignment="1">
      <alignment horizontal="center" wrapText="1"/>
    </xf>
    <xf numFmtId="0" fontId="30" fillId="38" borderId="10" xfId="0" applyFont="1" applyFill="1" applyBorder="1" applyAlignment="1">
      <alignment horizontal="center" vertical="center" wrapText="1"/>
    </xf>
    <xf numFmtId="0" fontId="30" fillId="38" borderId="10" xfId="0" applyFont="1" applyFill="1" applyBorder="1" applyAlignment="1" applyProtection="1">
      <alignment horizontal="center" vertical="center" wrapText="1"/>
      <protection locked="0"/>
    </xf>
    <xf numFmtId="0" fontId="16" fillId="38" borderId="21" xfId="0" applyFont="1" applyFill="1" applyBorder="1" applyAlignment="1">
      <alignment horizontal="center" vertical="center" wrapText="1"/>
    </xf>
    <xf numFmtId="0" fontId="0" fillId="0" borderId="10" xfId="0" applyBorder="1"/>
    <xf numFmtId="0" fontId="0" fillId="0" borderId="10" xfId="0" applyBorder="1" applyAlignment="1">
      <alignment horizontal="center" vertical="center"/>
    </xf>
    <xf numFmtId="0" fontId="16" fillId="38" borderId="10" xfId="0" applyFont="1" applyFill="1" applyBorder="1" applyAlignment="1">
      <alignment horizontal="left" vertical="top" wrapText="1"/>
    </xf>
    <xf numFmtId="0" fontId="16" fillId="38" borderId="21" xfId="0" applyFont="1" applyFill="1" applyBorder="1" applyAlignment="1">
      <alignment horizontal="left" vertical="top" wrapText="1"/>
    </xf>
    <xf numFmtId="0" fontId="16" fillId="0" borderId="0" xfId="0" applyFont="1"/>
    <xf numFmtId="0" fontId="30" fillId="38" borderId="21" xfId="0" applyFont="1" applyFill="1" applyBorder="1" applyAlignment="1" applyProtection="1">
      <alignment horizontal="center" vertical="center" wrapText="1"/>
      <protection locked="0"/>
    </xf>
    <xf numFmtId="3" fontId="30" fillId="0" borderId="10" xfId="0" applyNumberFormat="1" applyFont="1" applyBorder="1" applyAlignment="1" applyProtection="1">
      <alignment horizontal="center"/>
      <protection hidden="1"/>
    </xf>
    <xf numFmtId="0" fontId="30" fillId="0" borderId="10" xfId="0" applyFont="1" applyBorder="1" applyAlignment="1">
      <alignment horizontal="center"/>
    </xf>
    <xf numFmtId="0" fontId="26" fillId="33" borderId="10" xfId="0" applyNumberFormat="1" applyFont="1" applyFill="1" applyBorder="1" applyAlignment="1">
      <alignment horizontal="left" vertical="center" wrapText="1"/>
    </xf>
    <xf numFmtId="0" fontId="26" fillId="0" borderId="10" xfId="0" applyNumberFormat="1" applyFont="1" applyFill="1" applyBorder="1" applyAlignment="1">
      <alignment horizontal="left" vertical="center" wrapText="1"/>
    </xf>
    <xf numFmtId="0" fontId="28" fillId="0" borderId="10" xfId="0" applyFont="1" applyBorder="1" applyAlignment="1">
      <alignment horizontal="left" wrapText="1"/>
    </xf>
    <xf numFmtId="0" fontId="28" fillId="0" borderId="10" xfId="0" applyFont="1" applyFill="1" applyBorder="1" applyAlignment="1">
      <alignment horizontal="left" wrapText="1"/>
    </xf>
    <xf numFmtId="0" fontId="28" fillId="0" borderId="0" xfId="0" applyFont="1" applyFill="1" applyBorder="1" applyAlignment="1">
      <alignment horizontal="left"/>
    </xf>
    <xf numFmtId="164" fontId="28" fillId="0" borderId="10" xfId="0" applyNumberFormat="1" applyFont="1" applyBorder="1" applyAlignment="1" applyProtection="1">
      <alignment horizontal="center" wrapText="1"/>
      <protection hidden="1"/>
    </xf>
    <xf numFmtId="3" fontId="30" fillId="35" borderId="10" xfId="0" applyNumberFormat="1" applyFont="1" applyFill="1" applyBorder="1" applyAlignment="1" applyProtection="1">
      <alignment horizontal="center" wrapText="1"/>
      <protection hidden="1"/>
    </xf>
    <xf numFmtId="0" fontId="28" fillId="0" borderId="10" xfId="0" applyFont="1" applyBorder="1" applyAlignment="1" applyProtection="1">
      <alignment horizontal="center"/>
      <protection hidden="1"/>
    </xf>
    <xf numFmtId="0" fontId="28" fillId="0" borderId="10" xfId="0" quotePrefix="1" applyFont="1" applyBorder="1" applyAlignment="1" applyProtection="1">
      <alignment horizontal="center"/>
      <protection hidden="1"/>
    </xf>
    <xf numFmtId="3" fontId="28" fillId="41" borderId="10" xfId="0" applyNumberFormat="1" applyFont="1" applyFill="1" applyBorder="1" applyAlignment="1" applyProtection="1">
      <alignment horizontal="center"/>
      <protection hidden="1"/>
    </xf>
    <xf numFmtId="0" fontId="30" fillId="0" borderId="10" xfId="0" applyFont="1" applyBorder="1" applyAlignment="1" applyProtection="1">
      <alignment horizontal="center"/>
      <protection hidden="1"/>
    </xf>
    <xf numFmtId="3" fontId="27" fillId="37" borderId="10" xfId="0" applyNumberFormat="1" applyFont="1" applyFill="1" applyBorder="1" applyAlignment="1" applyProtection="1">
      <alignment horizontal="center" wrapText="1"/>
      <protection locked="0"/>
    </xf>
    <xf numFmtId="0" fontId="27" fillId="37" borderId="10" xfId="0" applyFont="1" applyFill="1" applyBorder="1" applyAlignment="1" applyProtection="1">
      <alignment horizontal="center"/>
      <protection locked="0"/>
    </xf>
    <xf numFmtId="3" fontId="32" fillId="42" borderId="10" xfId="0" applyNumberFormat="1" applyFont="1" applyFill="1" applyBorder="1" applyAlignment="1" applyProtection="1">
      <alignment horizontal="center"/>
      <protection locked="0"/>
    </xf>
    <xf numFmtId="0" fontId="32" fillId="42" borderId="10" xfId="0" applyFont="1" applyFill="1" applyBorder="1" applyAlignment="1" applyProtection="1">
      <alignment horizontal="center"/>
      <protection locked="0"/>
    </xf>
    <xf numFmtId="3" fontId="30" fillId="41" borderId="10" xfId="0" applyNumberFormat="1" applyFont="1" applyFill="1" applyBorder="1" applyAlignment="1" applyProtection="1">
      <alignment horizontal="center"/>
      <protection hidden="1"/>
    </xf>
    <xf numFmtId="0" fontId="28" fillId="0" borderId="10" xfId="0" applyFont="1" applyFill="1" applyBorder="1" applyAlignment="1">
      <alignment horizontal="left" vertical="top" wrapText="1"/>
    </xf>
    <xf numFmtId="0" fontId="28" fillId="0" borderId="10" xfId="0" applyFont="1" applyBorder="1" applyAlignment="1">
      <alignment horizontal="left" vertical="top" wrapText="1"/>
    </xf>
    <xf numFmtId="165" fontId="28" fillId="0" borderId="10" xfId="0" applyNumberFormat="1" applyFont="1" applyBorder="1" applyAlignment="1" applyProtection="1">
      <alignment horizontal="center" wrapText="1"/>
      <protection hidden="1"/>
    </xf>
    <xf numFmtId="165" fontId="30" fillId="0" borderId="10" xfId="0" applyNumberFormat="1" applyFont="1" applyBorder="1" applyAlignment="1" applyProtection="1">
      <alignment horizontal="center" wrapText="1"/>
      <protection hidden="1"/>
    </xf>
    <xf numFmtId="165" fontId="30" fillId="35" borderId="10" xfId="0" applyNumberFormat="1" applyFont="1" applyFill="1" applyBorder="1" applyAlignment="1" applyProtection="1">
      <alignment horizontal="center" wrapText="1"/>
      <protection hidden="1"/>
    </xf>
    <xf numFmtId="165" fontId="30" fillId="0" borderId="10" xfId="0" applyNumberFormat="1" applyFont="1" applyBorder="1" applyAlignment="1" applyProtection="1">
      <alignment horizontal="center"/>
      <protection hidden="1"/>
    </xf>
    <xf numFmtId="165" fontId="28" fillId="0" borderId="10" xfId="0" applyNumberFormat="1" applyFont="1" applyBorder="1" applyAlignment="1" applyProtection="1">
      <alignment horizontal="center"/>
      <protection hidden="1"/>
    </xf>
    <xf numFmtId="0" fontId="26" fillId="0" borderId="10" xfId="0" applyNumberFormat="1" applyFont="1" applyFill="1" applyBorder="1" applyAlignment="1">
      <alignment horizontal="left" vertical="top" wrapText="1"/>
    </xf>
    <xf numFmtId="3" fontId="27" fillId="37" borderId="11" xfId="0" applyNumberFormat="1" applyFont="1" applyFill="1" applyBorder="1" applyAlignment="1" applyProtection="1">
      <alignment horizontal="center" wrapText="1"/>
      <protection locked="0"/>
    </xf>
    <xf numFmtId="164" fontId="28" fillId="0" borderId="11" xfId="0" applyNumberFormat="1" applyFont="1" applyBorder="1" applyAlignment="1" applyProtection="1">
      <alignment horizontal="center" wrapText="1"/>
      <protection hidden="1"/>
    </xf>
    <xf numFmtId="0" fontId="0" fillId="0" borderId="0" xfId="0" applyAlignment="1">
      <alignment horizontal="center"/>
    </xf>
    <xf numFmtId="0" fontId="30" fillId="43" borderId="10" xfId="0" applyFont="1" applyFill="1" applyBorder="1" applyAlignment="1">
      <alignment horizontal="center" vertical="center" wrapText="1"/>
    </xf>
    <xf numFmtId="1" fontId="16" fillId="43" borderId="10" xfId="0" applyNumberFormat="1" applyFont="1" applyFill="1" applyBorder="1" applyAlignment="1">
      <alignment horizontal="center"/>
    </xf>
    <xf numFmtId="44" fontId="30" fillId="35" borderId="10" xfId="53" applyFont="1" applyFill="1" applyBorder="1" applyAlignment="1" applyProtection="1">
      <alignment horizontal="center" wrapText="1"/>
      <protection hidden="1"/>
    </xf>
    <xf numFmtId="165" fontId="0" fillId="0" borderId="0" xfId="0" applyNumberFormat="1" applyAlignment="1">
      <alignment horizontal="center"/>
    </xf>
    <xf numFmtId="3" fontId="0" fillId="0" borderId="0" xfId="0" applyNumberFormat="1" applyAlignment="1">
      <alignment horizontal="center"/>
    </xf>
    <xf numFmtId="0" fontId="30" fillId="41" borderId="21" xfId="0" applyFont="1" applyFill="1" applyBorder="1" applyAlignment="1">
      <alignment horizontal="center" vertical="center" wrapText="1"/>
    </xf>
    <xf numFmtId="0" fontId="30" fillId="38" borderId="15" xfId="0" applyFont="1" applyFill="1" applyBorder="1" applyAlignment="1">
      <alignment horizontal="center" vertical="center" wrapText="1"/>
    </xf>
    <xf numFmtId="0" fontId="30" fillId="0" borderId="15" xfId="0" applyFont="1" applyBorder="1" applyAlignment="1" applyProtection="1">
      <alignment horizontal="center"/>
      <protection hidden="1"/>
    </xf>
    <xf numFmtId="3" fontId="30" fillId="41" borderId="15" xfId="0" applyNumberFormat="1" applyFont="1" applyFill="1" applyBorder="1" applyAlignment="1" applyProtection="1">
      <alignment horizontal="center"/>
      <protection hidden="1"/>
    </xf>
    <xf numFmtId="1" fontId="0" fillId="0" borderId="0" xfId="0" applyNumberFormat="1" applyAlignment="1">
      <alignment horizontal="center"/>
    </xf>
    <xf numFmtId="166" fontId="30" fillId="35" borderId="10" xfId="53" applyNumberFormat="1" applyFont="1" applyFill="1" applyBorder="1" applyAlignment="1" applyProtection="1">
      <alignment horizontal="center" wrapText="1"/>
      <protection hidden="1"/>
    </xf>
    <xf numFmtId="166" fontId="30" fillId="35" borderId="10" xfId="0" applyNumberFormat="1" applyFont="1" applyFill="1" applyBorder="1" applyAlignment="1" applyProtection="1">
      <alignment horizontal="center" wrapText="1"/>
      <protection hidden="1"/>
    </xf>
    <xf numFmtId="0" fontId="34" fillId="40" borderId="21" xfId="0" applyFont="1" applyFill="1" applyBorder="1" applyAlignment="1">
      <alignment horizontal="center" vertical="center" wrapText="1"/>
    </xf>
    <xf numFmtId="0" fontId="30" fillId="45" borderId="21" xfId="0" applyFont="1" applyFill="1" applyBorder="1" applyAlignment="1">
      <alignment horizontal="center" vertical="center" wrapText="1"/>
    </xf>
    <xf numFmtId="0" fontId="30" fillId="46" borderId="21" xfId="0" applyFont="1" applyFill="1" applyBorder="1" applyAlignment="1">
      <alignment horizontal="center" vertical="center" wrapText="1"/>
    </xf>
    <xf numFmtId="164" fontId="28" fillId="45" borderId="10" xfId="0" applyNumberFormat="1" applyFont="1" applyFill="1" applyBorder="1" applyAlignment="1" applyProtection="1">
      <alignment horizontal="center" wrapText="1"/>
      <protection hidden="1"/>
    </xf>
    <xf numFmtId="164" fontId="28" fillId="45" borderId="11" xfId="0" applyNumberFormat="1" applyFont="1" applyFill="1" applyBorder="1" applyAlignment="1" applyProtection="1">
      <alignment horizontal="center" wrapText="1"/>
      <protection hidden="1"/>
    </xf>
    <xf numFmtId="164" fontId="28" fillId="46" borderId="10" xfId="0" applyNumberFormat="1" applyFont="1" applyFill="1" applyBorder="1" applyAlignment="1" applyProtection="1">
      <alignment horizontal="center" wrapText="1"/>
      <protection hidden="1"/>
    </xf>
    <xf numFmtId="164" fontId="28" fillId="46" borderId="11" xfId="0" applyNumberFormat="1" applyFont="1" applyFill="1" applyBorder="1" applyAlignment="1" applyProtection="1">
      <alignment horizontal="center" wrapText="1"/>
      <protection hidden="1"/>
    </xf>
    <xf numFmtId="165" fontId="29" fillId="45" borderId="10" xfId="0" applyNumberFormat="1" applyFont="1" applyFill="1" applyBorder="1" applyAlignment="1" applyProtection="1">
      <alignment horizontal="center" wrapText="1"/>
      <protection hidden="1"/>
    </xf>
    <xf numFmtId="165" fontId="29" fillId="45" borderId="11" xfId="0" applyNumberFormat="1" applyFont="1" applyFill="1" applyBorder="1" applyAlignment="1" applyProtection="1">
      <alignment horizontal="center" wrapText="1"/>
      <protection hidden="1"/>
    </xf>
    <xf numFmtId="165" fontId="30" fillId="40" borderId="10" xfId="0" applyNumberFormat="1" applyFont="1" applyFill="1" applyBorder="1" applyAlignment="1" applyProtection="1">
      <alignment horizontal="center" wrapText="1"/>
      <protection hidden="1"/>
    </xf>
    <xf numFmtId="165" fontId="30" fillId="46" borderId="10" xfId="0" applyNumberFormat="1" applyFont="1" applyFill="1" applyBorder="1" applyAlignment="1" applyProtection="1">
      <alignment horizontal="center" wrapText="1"/>
      <protection hidden="1"/>
    </xf>
    <xf numFmtId="165" fontId="30" fillId="46" borderId="11" xfId="0" applyNumberFormat="1" applyFont="1" applyFill="1" applyBorder="1" applyAlignment="1" applyProtection="1">
      <alignment horizontal="center" wrapText="1"/>
      <protection hidden="1"/>
    </xf>
    <xf numFmtId="0" fontId="0" fillId="44" borderId="0" xfId="0" applyFill="1"/>
    <xf numFmtId="0" fontId="0" fillId="48" borderId="0" xfId="0" applyFill="1"/>
    <xf numFmtId="3" fontId="29" fillId="45" borderId="10" xfId="0" applyNumberFormat="1" applyFont="1" applyFill="1" applyBorder="1" applyAlignment="1" applyProtection="1">
      <alignment horizontal="center" wrapText="1"/>
      <protection hidden="1"/>
    </xf>
    <xf numFmtId="3" fontId="28" fillId="0" borderId="10" xfId="0" applyNumberFormat="1" applyFont="1" applyBorder="1" applyAlignment="1" applyProtection="1">
      <alignment horizontal="center" wrapText="1"/>
      <protection hidden="1"/>
    </xf>
    <xf numFmtId="3" fontId="30" fillId="46" borderId="10" xfId="0" applyNumberFormat="1" applyFont="1" applyFill="1" applyBorder="1" applyAlignment="1" applyProtection="1">
      <alignment horizontal="center" wrapText="1"/>
      <protection hidden="1"/>
    </xf>
    <xf numFmtId="3" fontId="29" fillId="45" borderId="11" xfId="0" applyNumberFormat="1" applyFont="1" applyFill="1" applyBorder="1" applyAlignment="1" applyProtection="1">
      <alignment horizontal="center" wrapText="1"/>
      <protection hidden="1"/>
    </xf>
    <xf numFmtId="3" fontId="28" fillId="0" borderId="11" xfId="0" applyNumberFormat="1" applyFont="1" applyBorder="1" applyAlignment="1" applyProtection="1">
      <alignment horizontal="center" wrapText="1"/>
      <protection hidden="1"/>
    </xf>
    <xf numFmtId="3" fontId="30" fillId="46" borderId="11" xfId="0" applyNumberFormat="1" applyFont="1" applyFill="1" applyBorder="1" applyAlignment="1" applyProtection="1">
      <alignment horizontal="center" wrapText="1"/>
      <protection hidden="1"/>
    </xf>
    <xf numFmtId="0" fontId="0" fillId="49" borderId="0" xfId="0" applyFill="1"/>
    <xf numFmtId="0" fontId="30" fillId="41" borderId="10" xfId="0" applyFont="1" applyFill="1" applyBorder="1" applyAlignment="1">
      <alignment horizontal="center" vertical="center" wrapText="1"/>
    </xf>
    <xf numFmtId="0" fontId="30" fillId="46" borderId="10" xfId="0" applyFont="1" applyFill="1" applyBorder="1" applyAlignment="1">
      <alignment horizontal="center" vertical="center" wrapText="1"/>
    </xf>
    <xf numFmtId="0" fontId="30" fillId="45" borderId="10" xfId="0" applyFont="1" applyFill="1" applyBorder="1" applyAlignment="1">
      <alignment horizontal="center" vertical="center" wrapText="1"/>
    </xf>
    <xf numFmtId="0" fontId="30" fillId="40" borderId="10" xfId="0" applyFont="1" applyFill="1" applyBorder="1" applyAlignment="1">
      <alignment horizontal="center" vertical="center" wrapText="1"/>
    </xf>
    <xf numFmtId="0" fontId="35" fillId="39" borderId="0" xfId="0" applyFont="1" applyFill="1"/>
    <xf numFmtId="0" fontId="0" fillId="39" borderId="0" xfId="0" applyFill="1"/>
    <xf numFmtId="0" fontId="36" fillId="0" borderId="0" xfId="0" applyFont="1"/>
    <xf numFmtId="0" fontId="36" fillId="50" borderId="0" xfId="0" applyFont="1" applyFill="1"/>
    <xf numFmtId="0" fontId="0" fillId="50" borderId="0" xfId="0" applyFill="1"/>
    <xf numFmtId="0" fontId="0" fillId="51" borderId="0" xfId="0" applyFill="1"/>
    <xf numFmtId="1" fontId="16" fillId="43" borderId="11" xfId="0" applyNumberFormat="1" applyFont="1" applyFill="1" applyBorder="1" applyAlignment="1">
      <alignment horizontal="center"/>
    </xf>
    <xf numFmtId="0" fontId="28" fillId="49" borderId="0" xfId="0" applyFont="1" applyFill="1" applyBorder="1" applyAlignment="1">
      <alignment horizontal="left"/>
    </xf>
    <xf numFmtId="0" fontId="28" fillId="49" borderId="0" xfId="0" applyFont="1" applyFill="1"/>
    <xf numFmtId="0" fontId="30" fillId="49" borderId="22" xfId="0" applyFont="1" applyFill="1" applyBorder="1" applyAlignment="1" applyProtection="1">
      <alignment horizontal="center" vertical="center" wrapText="1"/>
      <protection locked="0"/>
    </xf>
    <xf numFmtId="0" fontId="30" fillId="49" borderId="0" xfId="0" applyFont="1" applyFill="1" applyBorder="1" applyAlignment="1" applyProtection="1">
      <alignment horizontal="center" vertical="center" wrapText="1"/>
      <protection locked="0"/>
    </xf>
    <xf numFmtId="0" fontId="30" fillId="49" borderId="0" xfId="0" applyFont="1" applyFill="1" applyBorder="1" applyAlignment="1">
      <alignment horizontal="center" vertical="center" wrapText="1"/>
    </xf>
    <xf numFmtId="3" fontId="30" fillId="49" borderId="22" xfId="0" applyNumberFormat="1" applyFont="1" applyFill="1" applyBorder="1" applyAlignment="1" applyProtection="1">
      <alignment horizontal="center"/>
      <protection hidden="1"/>
    </xf>
    <xf numFmtId="3" fontId="30" fillId="49" borderId="0" xfId="0" applyNumberFormat="1" applyFont="1" applyFill="1" applyBorder="1" applyAlignment="1" applyProtection="1">
      <alignment horizontal="center"/>
      <protection hidden="1"/>
    </xf>
    <xf numFmtId="0" fontId="30" fillId="49" borderId="0" xfId="0" applyFont="1" applyFill="1" applyBorder="1" applyAlignment="1" applyProtection="1">
      <alignment horizontal="center"/>
      <protection hidden="1"/>
    </xf>
    <xf numFmtId="165" fontId="30" fillId="49" borderId="0" xfId="0" applyNumberFormat="1" applyFont="1" applyFill="1" applyBorder="1" applyAlignment="1" applyProtection="1">
      <alignment horizontal="center" wrapText="1"/>
      <protection hidden="1"/>
    </xf>
    <xf numFmtId="0" fontId="30" fillId="49" borderId="0" xfId="0" applyFont="1" applyFill="1" applyBorder="1" applyAlignment="1">
      <alignment horizontal="center"/>
    </xf>
    <xf numFmtId="0" fontId="28" fillId="49" borderId="0" xfId="0" applyFont="1" applyFill="1" applyAlignment="1">
      <alignment horizontal="center" wrapText="1"/>
    </xf>
    <xf numFmtId="0" fontId="30" fillId="49" borderId="22" xfId="0" applyFont="1" applyFill="1" applyBorder="1" applyAlignment="1">
      <alignment horizontal="center" vertical="center" wrapText="1"/>
    </xf>
    <xf numFmtId="3" fontId="30" fillId="49" borderId="0" xfId="0" applyNumberFormat="1" applyFont="1" applyFill="1" applyBorder="1" applyAlignment="1">
      <alignment horizontal="center"/>
    </xf>
    <xf numFmtId="0" fontId="16" fillId="49" borderId="0" xfId="0" applyFont="1" applyFill="1" applyBorder="1" applyAlignment="1">
      <alignment horizontal="center"/>
    </xf>
    <xf numFmtId="0" fontId="33" fillId="49" borderId="0" xfId="0" applyFont="1" applyFill="1" applyBorder="1" applyAlignment="1">
      <alignment horizontal="center" vertical="center" wrapText="1"/>
    </xf>
    <xf numFmtId="0" fontId="36" fillId="49" borderId="0" xfId="0" applyFont="1" applyFill="1"/>
    <xf numFmtId="0" fontId="0" fillId="52" borderId="0" xfId="0" applyFill="1"/>
    <xf numFmtId="0" fontId="0" fillId="0" borderId="0" xfId="0" applyFill="1"/>
    <xf numFmtId="0" fontId="36" fillId="0" borderId="0" xfId="0" applyFont="1" applyFill="1"/>
    <xf numFmtId="0" fontId="37" fillId="35" borderId="10" xfId="0" applyFont="1" applyFill="1" applyBorder="1" applyAlignment="1">
      <alignment wrapText="1"/>
    </xf>
    <xf numFmtId="3" fontId="37" fillId="35" borderId="10" xfId="0" applyNumberFormat="1" applyFont="1" applyFill="1" applyBorder="1" applyAlignment="1">
      <alignment horizontal="center" wrapText="1"/>
    </xf>
    <xf numFmtId="3" fontId="37" fillId="35" borderId="10" xfId="0" applyNumberFormat="1" applyFont="1" applyFill="1" applyBorder="1" applyAlignment="1" applyProtection="1">
      <alignment horizontal="center" wrapText="1"/>
      <protection hidden="1"/>
    </xf>
    <xf numFmtId="166" fontId="37" fillId="35" borderId="10" xfId="53" applyNumberFormat="1" applyFont="1" applyFill="1" applyBorder="1" applyAlignment="1" applyProtection="1">
      <alignment horizontal="center" wrapText="1"/>
      <protection hidden="1"/>
    </xf>
    <xf numFmtId="165" fontId="39" fillId="45" borderId="21" xfId="0" applyNumberFormat="1" applyFont="1" applyFill="1" applyBorder="1" applyAlignment="1" applyProtection="1">
      <alignment horizontal="center" wrapText="1"/>
      <protection hidden="1"/>
    </xf>
    <xf numFmtId="165" fontId="37" fillId="40" borderId="21" xfId="0" applyNumberFormat="1" applyFont="1" applyFill="1" applyBorder="1" applyAlignment="1" applyProtection="1">
      <alignment horizontal="center" wrapText="1"/>
      <protection hidden="1"/>
    </xf>
    <xf numFmtId="165" fontId="37" fillId="46" borderId="21" xfId="0" applyNumberFormat="1" applyFont="1" applyFill="1" applyBorder="1" applyAlignment="1" applyProtection="1">
      <alignment horizontal="center" wrapText="1"/>
      <protection hidden="1"/>
    </xf>
    <xf numFmtId="164" fontId="37" fillId="0" borderId="21" xfId="0" applyNumberFormat="1" applyFont="1" applyBorder="1" applyAlignment="1" applyProtection="1">
      <alignment horizontal="center" wrapText="1"/>
      <protection hidden="1"/>
    </xf>
    <xf numFmtId="164" fontId="37" fillId="45" borderId="21" xfId="0" applyNumberFormat="1" applyFont="1" applyFill="1" applyBorder="1" applyAlignment="1" applyProtection="1">
      <alignment horizontal="center" wrapText="1"/>
      <protection hidden="1"/>
    </xf>
    <xf numFmtId="164" fontId="37" fillId="46" borderId="21" xfId="0" applyNumberFormat="1" applyFont="1" applyFill="1" applyBorder="1" applyAlignment="1" applyProtection="1">
      <alignment horizontal="center" wrapText="1"/>
      <protection hidden="1"/>
    </xf>
    <xf numFmtId="165" fontId="37" fillId="0" borderId="21" xfId="0" applyNumberFormat="1" applyFont="1" applyBorder="1" applyAlignment="1" applyProtection="1">
      <alignment horizontal="center" wrapText="1"/>
      <protection hidden="1"/>
    </xf>
    <xf numFmtId="1" fontId="30" fillId="43" borderId="10" xfId="0" applyNumberFormat="1" applyFont="1" applyFill="1" applyBorder="1" applyAlignment="1" applyProtection="1">
      <alignment wrapText="1"/>
      <protection hidden="1"/>
    </xf>
    <xf numFmtId="1" fontId="30" fillId="43" borderId="10" xfId="0" applyNumberFormat="1" applyFont="1" applyFill="1" applyBorder="1" applyAlignment="1" applyProtection="1">
      <alignment horizontal="center" wrapText="1"/>
      <protection hidden="1"/>
    </xf>
    <xf numFmtId="3" fontId="30" fillId="43" borderId="10" xfId="0" applyNumberFormat="1" applyFont="1" applyFill="1" applyBorder="1" applyAlignment="1">
      <alignment horizontal="center" wrapText="1"/>
    </xf>
    <xf numFmtId="3" fontId="30" fillId="43" borderId="10" xfId="0" applyNumberFormat="1" applyFont="1" applyFill="1" applyBorder="1" applyAlignment="1" applyProtection="1">
      <alignment horizontal="center" wrapText="1"/>
      <protection hidden="1"/>
    </xf>
    <xf numFmtId="166" fontId="30" fillId="43" borderId="10" xfId="53" applyNumberFormat="1" applyFont="1" applyFill="1" applyBorder="1" applyAlignment="1" applyProtection="1">
      <alignment horizontal="center" wrapText="1"/>
      <protection hidden="1"/>
    </xf>
    <xf numFmtId="165" fontId="30" fillId="43" borderId="10" xfId="0" applyNumberFormat="1" applyFont="1" applyFill="1" applyBorder="1" applyAlignment="1" applyProtection="1">
      <alignment horizontal="center" wrapText="1"/>
      <protection hidden="1"/>
    </xf>
    <xf numFmtId="1" fontId="37" fillId="43" borderId="21" xfId="0" applyNumberFormat="1" applyFont="1" applyFill="1" applyBorder="1" applyAlignment="1">
      <alignment horizontal="center"/>
    </xf>
    <xf numFmtId="0" fontId="30" fillId="38" borderId="22" xfId="0" applyFont="1" applyFill="1" applyBorder="1" applyAlignment="1">
      <alignment horizontal="center" vertical="center" wrapText="1"/>
    </xf>
    <xf numFmtId="0" fontId="30" fillId="0" borderId="22" xfId="0" applyFont="1" applyBorder="1" applyAlignment="1" applyProtection="1">
      <alignment horizontal="center"/>
      <protection hidden="1"/>
    </xf>
    <xf numFmtId="0" fontId="31" fillId="47" borderId="0" xfId="0" applyFont="1" applyFill="1" applyBorder="1" applyAlignment="1">
      <alignment horizontal="center" vertical="center"/>
    </xf>
    <xf numFmtId="0" fontId="30" fillId="38" borderId="15" xfId="0" applyFont="1" applyFill="1" applyBorder="1" applyAlignment="1" applyProtection="1">
      <alignment horizontal="center" vertical="center" wrapText="1"/>
      <protection locked="0"/>
    </xf>
    <xf numFmtId="0" fontId="30" fillId="0" borderId="15" xfId="0" applyFont="1" applyBorder="1" applyAlignment="1">
      <alignment horizontal="center"/>
    </xf>
    <xf numFmtId="3" fontId="27" fillId="43" borderId="10" xfId="0" applyNumberFormat="1" applyFont="1" applyFill="1" applyBorder="1" applyAlignment="1" applyProtection="1">
      <alignment horizontal="center" wrapText="1"/>
      <protection locked="0"/>
    </xf>
    <xf numFmtId="164" fontId="28" fillId="43" borderId="10" xfId="0" applyNumberFormat="1" applyFont="1" applyFill="1" applyBorder="1" applyAlignment="1" applyProtection="1">
      <alignment horizontal="center" wrapText="1"/>
      <protection hidden="1"/>
    </xf>
    <xf numFmtId="165" fontId="29" fillId="43" borderId="10" xfId="0" applyNumberFormat="1" applyFont="1" applyFill="1" applyBorder="1" applyAlignment="1" applyProtection="1">
      <alignment horizontal="center" wrapText="1"/>
      <protection hidden="1"/>
    </xf>
    <xf numFmtId="164" fontId="30" fillId="43" borderId="10" xfId="0" applyNumberFormat="1" applyFont="1" applyFill="1" applyBorder="1" applyAlignment="1" applyProtection="1">
      <alignment horizontal="center" wrapText="1"/>
      <protection hidden="1"/>
    </xf>
    <xf numFmtId="3" fontId="30" fillId="40" borderId="10" xfId="0" applyNumberFormat="1" applyFont="1" applyFill="1" applyBorder="1" applyAlignment="1" applyProtection="1">
      <alignment horizontal="center" wrapText="1"/>
      <protection hidden="1"/>
    </xf>
    <xf numFmtId="3" fontId="30" fillId="40" borderId="11" xfId="0" applyNumberFormat="1" applyFont="1" applyFill="1" applyBorder="1" applyAlignment="1" applyProtection="1">
      <alignment horizontal="center" wrapText="1"/>
      <protection hidden="1"/>
    </xf>
    <xf numFmtId="3" fontId="37" fillId="40" borderId="21" xfId="0" applyNumberFormat="1" applyFont="1" applyFill="1" applyBorder="1" applyAlignment="1" applyProtection="1">
      <alignment horizontal="center" wrapText="1"/>
      <protection hidden="1"/>
    </xf>
    <xf numFmtId="165" fontId="30" fillId="43" borderId="11" xfId="0" applyNumberFormat="1" applyFont="1" applyFill="1" applyBorder="1" applyAlignment="1" applyProtection="1">
      <alignment horizontal="center" wrapText="1"/>
      <protection hidden="1"/>
    </xf>
    <xf numFmtId="164" fontId="30" fillId="0" borderId="10" xfId="0" applyNumberFormat="1" applyFont="1" applyBorder="1" applyAlignment="1" applyProtection="1">
      <alignment horizontal="center" wrapText="1"/>
      <protection hidden="1"/>
    </xf>
    <xf numFmtId="164" fontId="30" fillId="45" borderId="10" xfId="0" applyNumberFormat="1" applyFont="1" applyFill="1" applyBorder="1" applyAlignment="1" applyProtection="1">
      <alignment horizontal="center" wrapText="1"/>
      <protection hidden="1"/>
    </xf>
    <xf numFmtId="164" fontId="30" fillId="46" borderId="10" xfId="0" applyNumberFormat="1" applyFont="1" applyFill="1" applyBorder="1" applyAlignment="1" applyProtection="1">
      <alignment horizontal="center" wrapText="1"/>
      <protection hidden="1"/>
    </xf>
    <xf numFmtId="164" fontId="30" fillId="0" borderId="11" xfId="0" applyNumberFormat="1" applyFont="1" applyBorder="1" applyAlignment="1" applyProtection="1">
      <alignment horizontal="center" wrapText="1"/>
      <protection hidden="1"/>
    </xf>
    <xf numFmtId="164" fontId="30" fillId="45" borderId="11" xfId="0" applyNumberFormat="1" applyFont="1" applyFill="1" applyBorder="1" applyAlignment="1" applyProtection="1">
      <alignment horizontal="center" wrapText="1"/>
      <protection hidden="1"/>
    </xf>
    <xf numFmtId="164" fontId="30" fillId="46" borderId="11" xfId="0" applyNumberFormat="1" applyFont="1" applyFill="1" applyBorder="1" applyAlignment="1" applyProtection="1">
      <alignment horizontal="center" wrapText="1"/>
      <protection hidden="1"/>
    </xf>
    <xf numFmtId="165" fontId="30" fillId="0" borderId="11" xfId="0" applyNumberFormat="1" applyFont="1" applyBorder="1" applyAlignment="1" applyProtection="1">
      <alignment horizontal="center" wrapText="1"/>
      <protection hidden="1"/>
    </xf>
    <xf numFmtId="1" fontId="30" fillId="43" borderId="10" xfId="0" applyNumberFormat="1" applyFont="1" applyFill="1" applyBorder="1" applyAlignment="1">
      <alignment horizontal="center"/>
    </xf>
    <xf numFmtId="1" fontId="37" fillId="43" borderId="21" xfId="0" applyNumberFormat="1" applyFont="1" applyFill="1" applyBorder="1" applyAlignment="1">
      <alignment horizontal="center"/>
    </xf>
    <xf numFmtId="3" fontId="38" fillId="35" borderId="21" xfId="0" applyNumberFormat="1" applyFont="1" applyFill="1" applyBorder="1" applyAlignment="1" applyProtection="1">
      <alignment horizontal="center" wrapText="1"/>
      <protection locked="0"/>
    </xf>
    <xf numFmtId="3" fontId="37" fillId="35" borderId="21" xfId="0" applyNumberFormat="1" applyFont="1" applyFill="1" applyBorder="1" applyAlignment="1" applyProtection="1">
      <alignment horizontal="center" wrapText="1"/>
      <protection hidden="1"/>
    </xf>
    <xf numFmtId="3" fontId="27" fillId="43" borderId="21" xfId="0" applyNumberFormat="1" applyFont="1" applyFill="1" applyBorder="1" applyAlignment="1" applyProtection="1">
      <alignment horizontal="center" wrapText="1"/>
      <protection locked="0"/>
    </xf>
    <xf numFmtId="164" fontId="28" fillId="43" borderId="21" xfId="0" applyNumberFormat="1" applyFont="1" applyFill="1" applyBorder="1" applyAlignment="1" applyProtection="1">
      <alignment horizontal="center" wrapText="1"/>
      <protection hidden="1"/>
    </xf>
    <xf numFmtId="165" fontId="29" fillId="43" borderId="21" xfId="0" applyNumberFormat="1" applyFont="1" applyFill="1" applyBorder="1" applyAlignment="1" applyProtection="1">
      <alignment horizontal="center" wrapText="1"/>
      <protection hidden="1"/>
    </xf>
    <xf numFmtId="165" fontId="28" fillId="43" borderId="21" xfId="0" applyNumberFormat="1" applyFont="1" applyFill="1" applyBorder="1" applyAlignment="1" applyProtection="1">
      <alignment horizontal="center" wrapText="1"/>
      <protection hidden="1"/>
    </xf>
    <xf numFmtId="3" fontId="30" fillId="43" borderId="21" xfId="0" applyNumberFormat="1" applyFont="1" applyFill="1" applyBorder="1" applyAlignment="1" applyProtection="1">
      <alignment horizontal="center" wrapText="1"/>
      <protection hidden="1"/>
    </xf>
    <xf numFmtId="1" fontId="30" fillId="43" borderId="21" xfId="0" applyNumberFormat="1" applyFont="1" applyFill="1" applyBorder="1" applyAlignment="1">
      <alignment horizontal="center"/>
    </xf>
    <xf numFmtId="1" fontId="30" fillId="43" borderId="0" xfId="0" applyNumberFormat="1" applyFont="1" applyFill="1" applyBorder="1" applyAlignment="1">
      <alignment horizontal="center"/>
    </xf>
    <xf numFmtId="1" fontId="30" fillId="43" borderId="10" xfId="53" applyNumberFormat="1" applyFont="1" applyFill="1" applyBorder="1" applyAlignment="1" applyProtection="1">
      <alignment horizontal="center" wrapText="1"/>
      <protection hidden="1"/>
    </xf>
    <xf numFmtId="166" fontId="30" fillId="43" borderId="10" xfId="0" applyNumberFormat="1" applyFont="1" applyFill="1" applyBorder="1" applyAlignment="1" applyProtection="1">
      <alignment horizontal="center" wrapText="1"/>
      <protection hidden="1"/>
    </xf>
    <xf numFmtId="0" fontId="16" fillId="40" borderId="15" xfId="0" applyFont="1" applyFill="1" applyBorder="1" applyAlignment="1">
      <alignment horizontal="center" vertical="center"/>
    </xf>
    <xf numFmtId="0" fontId="16" fillId="40" borderId="17" xfId="0" applyFont="1" applyFill="1" applyBorder="1" applyAlignment="1">
      <alignment horizontal="center" vertical="center"/>
    </xf>
    <xf numFmtId="0" fontId="16" fillId="39" borderId="15" xfId="0" applyFont="1" applyFill="1" applyBorder="1" applyAlignment="1">
      <alignment horizontal="center" vertical="center"/>
    </xf>
    <xf numFmtId="0" fontId="16" fillId="39" borderId="17" xfId="0" applyFont="1" applyFill="1" applyBorder="1" applyAlignment="1">
      <alignment horizontal="center" vertical="center"/>
    </xf>
    <xf numFmtId="0" fontId="31" fillId="47" borderId="10" xfId="0" applyFont="1" applyFill="1" applyBorder="1" applyAlignment="1">
      <alignment horizontal="center" vertical="center"/>
    </xf>
    <xf numFmtId="0" fontId="21" fillId="0" borderId="15" xfId="0" applyFont="1" applyBorder="1" applyAlignment="1">
      <alignment horizontal="left" wrapText="1"/>
    </xf>
    <xf numFmtId="0" fontId="21" fillId="0" borderId="16" xfId="0" applyFont="1" applyBorder="1" applyAlignment="1">
      <alignment horizontal="left" wrapText="1"/>
    </xf>
    <xf numFmtId="0" fontId="21" fillId="0" borderId="17" xfId="0" applyFont="1" applyBorder="1" applyAlignment="1">
      <alignment horizontal="left" wrapText="1"/>
    </xf>
    <xf numFmtId="0" fontId="25" fillId="36" borderId="19" xfId="0" applyFont="1" applyFill="1" applyBorder="1" applyAlignment="1">
      <alignment horizontal="center" vertical="center"/>
    </xf>
    <xf numFmtId="0" fontId="25" fillId="36" borderId="10" xfId="0" applyFont="1" applyFill="1" applyBorder="1" applyAlignment="1">
      <alignment horizontal="center" vertical="center" wrapText="1"/>
    </xf>
    <xf numFmtId="0" fontId="23" fillId="0" borderId="12" xfId="0" applyNumberFormat="1" applyFont="1" applyFill="1" applyBorder="1" applyAlignment="1">
      <alignment horizontal="left" vertical="center" wrapText="1"/>
    </xf>
    <xf numFmtId="0" fontId="23" fillId="0" borderId="13" xfId="0" applyNumberFormat="1" applyFont="1" applyFill="1" applyBorder="1" applyAlignment="1">
      <alignment horizontal="left" vertical="center" wrapText="1"/>
    </xf>
    <xf numFmtId="0" fontId="23" fillId="0" borderId="14" xfId="0" applyNumberFormat="1" applyFont="1" applyFill="1" applyBorder="1" applyAlignment="1">
      <alignment horizontal="left" vertical="center" wrapText="1"/>
    </xf>
    <xf numFmtId="0" fontId="21" fillId="0" borderId="18" xfId="0" applyFont="1" applyBorder="1" applyAlignment="1">
      <alignment horizontal="left" wrapText="1"/>
    </xf>
    <xf numFmtId="0" fontId="21" fillId="0" borderId="19" xfId="0" applyFont="1" applyBorder="1" applyAlignment="1">
      <alignment horizontal="left" wrapText="1"/>
    </xf>
    <xf numFmtId="0" fontId="21" fillId="0" borderId="20" xfId="0" applyFont="1" applyBorder="1" applyAlignment="1">
      <alignment horizontal="left" wrapText="1"/>
    </xf>
  </cellXfs>
  <cellStyles count="5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53" builtinId="4"/>
    <cellStyle name="Currency 2" xfId="44"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8" builtinId="8" hidden="1"/>
    <cellStyle name="Hyperlink" xfId="49" builtinId="8" hidden="1"/>
    <cellStyle name="Hyperlink" xfId="46" builtinId="8" hidden="1"/>
    <cellStyle name="Hyperlink" xfId="47" builtinId="8" hidden="1"/>
    <cellStyle name="Hyperlink" xfId="51" builtinId="8" hidden="1"/>
    <cellStyle name="Hyperlink" xfId="52" builtinId="8" hidden="1"/>
    <cellStyle name="Hyperlink" xfId="50" builtinId="8" hidden="1"/>
    <cellStyle name="Input" xfId="9" builtinId="20" customBuiltin="1"/>
    <cellStyle name="Linked Cell" xfId="12" builtinId="24" customBuiltin="1"/>
    <cellStyle name="Neutral" xfId="8" builtinId="28" customBuiltin="1"/>
    <cellStyle name="Normal" xfId="0" builtinId="0"/>
    <cellStyle name="Normal 2" xfId="43" xr:uid="{00000000-0005-0000-0000-00002F000000}"/>
    <cellStyle name="Normal 3" xfId="45" xr:uid="{00000000-0005-0000-0000-000030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1F497D"/>
      <color rgb="FF003399"/>
      <color rgb="FF002060"/>
      <color rgb="FFEF81DA"/>
      <color rgb="FFFAF779"/>
      <color rgb="FF07C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Annual Water, Energy, GHG Emissions Saved  Initial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34AE-482C-BD69-05AD8D415D1A}"/>
              </c:ext>
            </c:extLst>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34AE-482C-BD69-05AD8D415D1A}"/>
              </c:ext>
            </c:extLst>
          </c:dPt>
          <c:dPt>
            <c:idx val="2"/>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34AE-482C-BD69-05AD8D415D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'Savings Charts'!$A$2:$A$4</c:f>
              <c:strCache>
                <c:ptCount val="3"/>
                <c:pt idx="0">
                  <c:v>Annual Water Saved in Gallons</c:v>
                </c:pt>
                <c:pt idx="1">
                  <c:v>Annual Energy Saved in kWh</c:v>
                </c:pt>
                <c:pt idx="2">
                  <c:v>Annual GHG Emissions Saved in Pounds CO2e</c:v>
                </c:pt>
              </c:strCache>
            </c:strRef>
          </c:cat>
          <c:val>
            <c:numRef>
              <c:f>'Savings Charts'!$B$2:$B$4</c:f>
              <c:numCache>
                <c:formatCode>#,##0</c:formatCode>
                <c:ptCount val="3"/>
                <c:pt idx="0">
                  <c:v>74250</c:v>
                </c:pt>
                <c:pt idx="1">
                  <c:v>0</c:v>
                </c:pt>
                <c:pt idx="2">
                  <c:v>0</c:v>
                </c:pt>
              </c:numCache>
            </c:numRef>
          </c:val>
          <c:extLst>
            <c:ext xmlns:c16="http://schemas.microsoft.com/office/drawing/2014/chart" uri="{C3380CC4-5D6E-409C-BE32-E72D297353CC}">
              <c16:uniqueId val="{00000006-34AE-482C-BD69-05AD8D415D1A}"/>
            </c:ext>
          </c:extLst>
        </c:ser>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8-34AE-482C-BD69-05AD8D415D1A}"/>
              </c:ext>
            </c:extLst>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A-34AE-482C-BD69-05AD8D415D1A}"/>
              </c:ext>
            </c:extLst>
          </c:dPt>
          <c:dPt>
            <c:idx val="2"/>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C-34AE-482C-BD69-05AD8D415D1A}"/>
              </c:ext>
            </c:extLst>
          </c:dPt>
          <c:cat>
            <c:strRef>
              <c:f>'Savings Charts'!$A$2:$A$4</c:f>
              <c:strCache>
                <c:ptCount val="3"/>
                <c:pt idx="0">
                  <c:v>Annual Water Saved in Gallons</c:v>
                </c:pt>
                <c:pt idx="1">
                  <c:v>Annual Energy Saved in kWh</c:v>
                </c:pt>
                <c:pt idx="2">
                  <c:v>Annual GHG Emissions Saved in Pounds CO2e</c:v>
                </c:pt>
              </c:strCache>
            </c:strRef>
          </c:cat>
          <c:val>
            <c:numRef>
              <c:f>'Savings Charts'!$C$2:$C$4</c:f>
              <c:numCache>
                <c:formatCode>#,##0</c:formatCode>
                <c:ptCount val="3"/>
                <c:pt idx="0">
                  <c:v>38030</c:v>
                </c:pt>
                <c:pt idx="1">
                  <c:v>3111.29</c:v>
                </c:pt>
                <c:pt idx="2">
                  <c:v>1244.1500000000001</c:v>
                </c:pt>
              </c:numCache>
            </c:numRef>
          </c:val>
          <c:extLst>
            <c:ext xmlns:c16="http://schemas.microsoft.com/office/drawing/2014/chart" uri="{C3380CC4-5D6E-409C-BE32-E72D297353CC}">
              <c16:uniqueId val="{0000000D-34AE-482C-BD69-05AD8D415D1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Annual Water, Energy, GHG Emissions Saved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'Savings Charts'!$B$1</c:f>
              <c:strCache>
                <c:ptCount val="1"/>
                <c:pt idx="0">
                  <c:v>Initial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'Savings Charts'!$A$2:$A$4</c:f>
              <c:strCache>
                <c:ptCount val="3"/>
                <c:pt idx="0">
                  <c:v>Annual Water Saved in Gallons</c:v>
                </c:pt>
                <c:pt idx="1">
                  <c:v>Annual Energy Saved in kWh</c:v>
                </c:pt>
                <c:pt idx="2">
                  <c:v>Annual GHG Emissions Saved in Pounds CO2e</c:v>
                </c:pt>
              </c:strCache>
            </c:strRef>
          </c:cat>
          <c:val>
            <c:numRef>
              <c:f>'Savings Charts'!$B$2:$B$4</c:f>
              <c:numCache>
                <c:formatCode>#,##0</c:formatCode>
                <c:ptCount val="3"/>
                <c:pt idx="0">
                  <c:v>74250</c:v>
                </c:pt>
                <c:pt idx="1">
                  <c:v>0</c:v>
                </c:pt>
                <c:pt idx="2">
                  <c:v>0</c:v>
                </c:pt>
              </c:numCache>
            </c:numRef>
          </c:val>
          <c:extLst>
            <c:ext xmlns:c16="http://schemas.microsoft.com/office/drawing/2014/chart" uri="{C3380CC4-5D6E-409C-BE32-E72D297353CC}">
              <c16:uniqueId val="{00000000-2588-48ED-84C1-F24D33E30F3A}"/>
            </c:ext>
          </c:extLst>
        </c:ser>
        <c:ser>
          <c:idx val="1"/>
          <c:order val="1"/>
          <c:tx>
            <c:strRef>
              <c:f>'Savings Charts'!$C$1</c:f>
              <c:strCache>
                <c:ptCount val="1"/>
                <c:pt idx="0">
                  <c:v>After</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1"/>
              <c:layout>
                <c:manualLayout>
                  <c:x val="0.12053922445272787"/>
                  <c:y val="-0.148148148148148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88-48ED-84C1-F24D33E30F3A}"/>
                </c:ext>
              </c:extLst>
            </c:dLbl>
            <c:dLbl>
              <c:idx val="2"/>
              <c:layout>
                <c:manualLayout>
                  <c:x val="6.4499058698389358E-2"/>
                  <c:y val="-0.1679012345679012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88-48ED-84C1-F24D33E30F3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'Savings Charts'!$A$2:$A$4</c:f>
              <c:strCache>
                <c:ptCount val="3"/>
                <c:pt idx="0">
                  <c:v>Annual Water Saved in Gallons</c:v>
                </c:pt>
                <c:pt idx="1">
                  <c:v>Annual Energy Saved in kWh</c:v>
                </c:pt>
                <c:pt idx="2">
                  <c:v>Annual GHG Emissions Saved in Pounds CO2e</c:v>
                </c:pt>
              </c:strCache>
            </c:strRef>
          </c:cat>
          <c:val>
            <c:numRef>
              <c:f>'Savings Charts'!$C$2:$C$4</c:f>
              <c:numCache>
                <c:formatCode>#,##0</c:formatCode>
                <c:ptCount val="3"/>
                <c:pt idx="0">
                  <c:v>38030</c:v>
                </c:pt>
                <c:pt idx="1">
                  <c:v>3111.29</c:v>
                </c:pt>
                <c:pt idx="2">
                  <c:v>1244.1500000000001</c:v>
                </c:pt>
              </c:numCache>
            </c:numRef>
          </c:val>
          <c:extLst>
            <c:ext xmlns:c16="http://schemas.microsoft.com/office/drawing/2014/chart" uri="{C3380CC4-5D6E-409C-BE32-E72D297353CC}">
              <c16:uniqueId val="{00000003-2588-48ED-84C1-F24D33E30F3A}"/>
            </c:ext>
          </c:extLst>
        </c:ser>
        <c:dLbls>
          <c:showLegendKey val="0"/>
          <c:showVal val="0"/>
          <c:showCatName val="0"/>
          <c:showSerName val="0"/>
          <c:showPercent val="0"/>
          <c:showBubbleSize val="0"/>
        </c:dLbls>
        <c:gapWidth val="100"/>
        <c:overlap val="-24"/>
        <c:axId val="527108088"/>
        <c:axId val="527107696"/>
      </c:barChart>
      <c:catAx>
        <c:axId val="52710808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27107696"/>
        <c:crosses val="autoZero"/>
        <c:auto val="1"/>
        <c:lblAlgn val="ctr"/>
        <c:lblOffset val="100"/>
        <c:noMultiLvlLbl val="0"/>
      </c:catAx>
      <c:valAx>
        <c:axId val="527107696"/>
        <c:scaling>
          <c:orientation val="minMax"/>
        </c:scaling>
        <c:delete val="1"/>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crossAx val="527108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Annual Water, Energy, GHG Emissions Saved  After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C0EB-461A-94E4-ECCF5155679A}"/>
              </c:ext>
            </c:extLst>
          </c:dPt>
          <c:dPt>
            <c:idx val="1"/>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C0EB-461A-94E4-ECCF5155679A}"/>
              </c:ext>
            </c:extLst>
          </c:dPt>
          <c:dPt>
            <c:idx val="2"/>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C0EB-461A-94E4-ECCF5155679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'Savings Charts'!$A$2:$A$4</c:f>
              <c:strCache>
                <c:ptCount val="3"/>
                <c:pt idx="0">
                  <c:v>Annual Water Saved in Gallons</c:v>
                </c:pt>
                <c:pt idx="1">
                  <c:v>Annual Energy Saved in kWh</c:v>
                </c:pt>
                <c:pt idx="2">
                  <c:v>Annual GHG Emissions Saved in Pounds CO2e</c:v>
                </c:pt>
              </c:strCache>
            </c:strRef>
          </c:cat>
          <c:val>
            <c:numRef>
              <c:f>'Savings Charts'!$C$2:$C$4</c:f>
              <c:numCache>
                <c:formatCode>#,##0</c:formatCode>
                <c:ptCount val="3"/>
                <c:pt idx="0">
                  <c:v>38030</c:v>
                </c:pt>
                <c:pt idx="1">
                  <c:v>3111.29</c:v>
                </c:pt>
                <c:pt idx="2">
                  <c:v>1244.1500000000001</c:v>
                </c:pt>
              </c:numCache>
            </c:numRef>
          </c:val>
          <c:extLst>
            <c:ext xmlns:c16="http://schemas.microsoft.com/office/drawing/2014/chart" uri="{C3380CC4-5D6E-409C-BE32-E72D297353CC}">
              <c16:uniqueId val="{00000006-C0EB-461A-94E4-ECCF5155679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Percent Improvement by Category</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'Savings Charts'!$A$7:$A$12</c:f>
              <c:strCache>
                <c:ptCount val="6"/>
                <c:pt idx="0">
                  <c:v>Efficient Clothes Washer</c:v>
                </c:pt>
                <c:pt idx="1">
                  <c:v>Efficient Kitchen Sink</c:v>
                </c:pt>
                <c:pt idx="2">
                  <c:v>Efficient Bathroom Faucet</c:v>
                </c:pt>
                <c:pt idx="3">
                  <c:v>Efficient Showerhead</c:v>
                </c:pt>
                <c:pt idx="4">
                  <c:v>Efficient Dishwasher</c:v>
                </c:pt>
                <c:pt idx="5">
                  <c:v>Efficient Toilet</c:v>
                </c:pt>
              </c:strCache>
            </c:strRef>
          </c:cat>
          <c:val>
            <c:numRef>
              <c:f>'Savings Charts'!$B$7:$B$12</c:f>
              <c:numCache>
                <c:formatCode>0</c:formatCode>
                <c:ptCount val="6"/>
                <c:pt idx="0">
                  <c:v>100</c:v>
                </c:pt>
                <c:pt idx="1">
                  <c:v>33.333333333333329</c:v>
                </c:pt>
                <c:pt idx="2">
                  <c:v>75</c:v>
                </c:pt>
                <c:pt idx="3">
                  <c:v>66.666666666666657</c:v>
                </c:pt>
                <c:pt idx="4">
                  <c:v>20</c:v>
                </c:pt>
                <c:pt idx="5">
                  <c:v>100</c:v>
                </c:pt>
              </c:numCache>
            </c:numRef>
          </c:val>
          <c:extLst>
            <c:ext xmlns:c16="http://schemas.microsoft.com/office/drawing/2014/chart" uri="{C3380CC4-5D6E-409C-BE32-E72D297353CC}">
              <c16:uniqueId val="{00000000-5D64-4957-8024-A146FCE6332D}"/>
            </c:ext>
          </c:extLst>
        </c:ser>
        <c:dLbls>
          <c:dLblPos val="inEnd"/>
          <c:showLegendKey val="0"/>
          <c:showVal val="1"/>
          <c:showCatName val="0"/>
          <c:showSerName val="0"/>
          <c:showPercent val="0"/>
          <c:showBubbleSize val="0"/>
        </c:dLbls>
        <c:gapWidth val="100"/>
        <c:overlap val="-24"/>
        <c:axId val="443966792"/>
        <c:axId val="593081688"/>
      </c:barChart>
      <c:catAx>
        <c:axId val="44396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593081688"/>
        <c:crosses val="autoZero"/>
        <c:auto val="1"/>
        <c:lblAlgn val="ctr"/>
        <c:lblOffset val="100"/>
        <c:noMultiLvlLbl val="0"/>
      </c:catAx>
      <c:valAx>
        <c:axId val="593081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Percent </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43966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Calculate Water Use From Bill'!A1"/><Relationship Id="rId3" Type="http://schemas.openxmlformats.org/officeDocument/2006/relationships/hyperlink" Target="#'CO2 Equivelant Savings'!A1"/><Relationship Id="rId7" Type="http://schemas.openxmlformats.org/officeDocument/2006/relationships/hyperlink" Target="#'Water Bill Not Available'!A1"/><Relationship Id="rId2" Type="http://schemas.openxmlformats.org/officeDocument/2006/relationships/hyperlink" Target="#'Energy Savings'!A1"/><Relationship Id="rId1" Type="http://schemas.openxmlformats.org/officeDocument/2006/relationships/hyperlink" Target="#'Water Savings'!A1"/><Relationship Id="rId6" Type="http://schemas.openxmlformats.org/officeDocument/2006/relationships/hyperlink" Target="#'Savings Charts'!A1"/><Relationship Id="rId5" Type="http://schemas.openxmlformats.org/officeDocument/2006/relationships/hyperlink" Target="#Tools!A1"/><Relationship Id="rId4" Type="http://schemas.openxmlformats.org/officeDocument/2006/relationships/hyperlink" Target="#' Advanced Savings Calclator  '!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Start Here'!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Start Here'!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Start Here'!A1"/></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Start Here'!A1"/></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Start Here'!A1"/></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Start Here'!A1"/><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hyperlink" Target="#'Start Here'!A1"/><Relationship Id="rId2" Type="http://schemas.openxmlformats.org/officeDocument/2006/relationships/image" Target="../media/image6.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Start Here'!A1"/></Relationships>
</file>

<file path=xl/drawings/drawing1.xml><?xml version="1.0" encoding="utf-8"?>
<xdr:wsDr xmlns:xdr="http://schemas.openxmlformats.org/drawingml/2006/spreadsheetDrawing" xmlns:a="http://schemas.openxmlformats.org/drawingml/2006/main">
  <xdr:twoCellAnchor>
    <xdr:from>
      <xdr:col>3</xdr:col>
      <xdr:colOff>38100</xdr:colOff>
      <xdr:row>2</xdr:row>
      <xdr:rowOff>9524</xdr:rowOff>
    </xdr:from>
    <xdr:to>
      <xdr:col>3</xdr:col>
      <xdr:colOff>2019300</xdr:colOff>
      <xdr:row>2</xdr:row>
      <xdr:rowOff>923924</xdr:rowOff>
    </xdr:to>
    <xdr:sp macro="" textlink="">
      <xdr:nvSpPr>
        <xdr:cNvPr id="2" name="Flowchart: Predefined Process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76225" y="390524"/>
          <a:ext cx="1981200" cy="914400"/>
        </a:xfrm>
        <a:prstGeom prst="flowChartPredefinedProcess">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1600">
              <a:latin typeface="Bookman Old Style" panose="02050604050505020204" pitchFamily="18" charset="0"/>
            </a:rPr>
            <a:t>Calculate</a:t>
          </a:r>
          <a:r>
            <a:rPr lang="en-US" sz="1600" baseline="0">
              <a:latin typeface="Bookman Old Style" panose="02050604050505020204" pitchFamily="18" charset="0"/>
            </a:rPr>
            <a:t> Water Savings</a:t>
          </a:r>
          <a:endParaRPr lang="en-US" sz="1600">
            <a:latin typeface="Bookman Old Style" panose="02050604050505020204" pitchFamily="18" charset="0"/>
          </a:endParaRPr>
        </a:p>
      </xdr:txBody>
    </xdr:sp>
    <xdr:clientData/>
  </xdr:twoCellAnchor>
  <xdr:twoCellAnchor>
    <xdr:from>
      <xdr:col>5</xdr:col>
      <xdr:colOff>0</xdr:colOff>
      <xdr:row>2</xdr:row>
      <xdr:rowOff>0</xdr:rowOff>
    </xdr:from>
    <xdr:to>
      <xdr:col>5</xdr:col>
      <xdr:colOff>1828800</xdr:colOff>
      <xdr:row>2</xdr:row>
      <xdr:rowOff>914400</xdr:rowOff>
    </xdr:to>
    <xdr:sp macro="" textlink="">
      <xdr:nvSpPr>
        <xdr:cNvPr id="8" name="Flowchart: Predefined Process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3752850" y="381000"/>
          <a:ext cx="1828800" cy="914400"/>
        </a:xfrm>
        <a:prstGeom prst="flowChartPredefinedProcess">
          <a:avLst/>
        </a:prstGeom>
        <a:solidFill>
          <a:schemeClr val="accent3">
            <a:lumMod val="75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1600">
              <a:latin typeface="Bookman Old Style" panose="02050604050505020204" pitchFamily="18" charset="0"/>
            </a:rPr>
            <a:t>Calculate Energy Savings</a:t>
          </a:r>
        </a:p>
      </xdr:txBody>
    </xdr:sp>
    <xdr:clientData/>
  </xdr:twoCellAnchor>
  <xdr:twoCellAnchor>
    <xdr:from>
      <xdr:col>5</xdr:col>
      <xdr:colOff>1905000</xdr:colOff>
      <xdr:row>2</xdr:row>
      <xdr:rowOff>0</xdr:rowOff>
    </xdr:from>
    <xdr:to>
      <xdr:col>7</xdr:col>
      <xdr:colOff>2000250</xdr:colOff>
      <xdr:row>2</xdr:row>
      <xdr:rowOff>914400</xdr:rowOff>
    </xdr:to>
    <xdr:sp macro="" textlink="">
      <xdr:nvSpPr>
        <xdr:cNvPr id="9" name="Flowchart: Predefined Process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4267200" y="381000"/>
          <a:ext cx="2152650" cy="914400"/>
        </a:xfrm>
        <a:prstGeom prst="flowChartPredefinedProcess">
          <a:avLst/>
        </a:prstGeom>
        <a:solidFill>
          <a:schemeClr val="accent6">
            <a:lumMod val="75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1500">
              <a:latin typeface="Bookman Old Style" panose="02050604050505020204" pitchFamily="18" charset="0"/>
            </a:rPr>
            <a:t>Calculate CO2</a:t>
          </a:r>
          <a:r>
            <a:rPr lang="en-US" sz="1500" baseline="0">
              <a:latin typeface="Bookman Old Style" panose="02050604050505020204" pitchFamily="18" charset="0"/>
            </a:rPr>
            <a:t> Equivalent Savings</a:t>
          </a:r>
          <a:endParaRPr lang="en-US" sz="1500">
            <a:latin typeface="Bookman Old Style" panose="02050604050505020204" pitchFamily="18" charset="0"/>
          </a:endParaRPr>
        </a:p>
      </xdr:txBody>
    </xdr:sp>
    <xdr:clientData/>
  </xdr:twoCellAnchor>
  <xdr:twoCellAnchor>
    <xdr:from>
      <xdr:col>1</xdr:col>
      <xdr:colOff>0</xdr:colOff>
      <xdr:row>4</xdr:row>
      <xdr:rowOff>0</xdr:rowOff>
    </xdr:from>
    <xdr:to>
      <xdr:col>3</xdr:col>
      <xdr:colOff>2057400</xdr:colOff>
      <xdr:row>4</xdr:row>
      <xdr:rowOff>914400</xdr:rowOff>
    </xdr:to>
    <xdr:sp macro="" textlink="">
      <xdr:nvSpPr>
        <xdr:cNvPr id="10" name="Flowchart: Predefined Process 9">
          <a:hlinkClick xmlns:r="http://schemas.openxmlformats.org/officeDocument/2006/relationships" r:id="rId4"/>
          <a:extLst>
            <a:ext uri="{FF2B5EF4-FFF2-40B4-BE49-F238E27FC236}">
              <a16:creationId xmlns:a16="http://schemas.microsoft.com/office/drawing/2014/main" id="{00000000-0008-0000-0000-00000A000000}"/>
            </a:ext>
          </a:extLst>
        </xdr:cNvPr>
        <xdr:cNvSpPr/>
      </xdr:nvSpPr>
      <xdr:spPr>
        <a:xfrm>
          <a:off x="238125" y="1714500"/>
          <a:ext cx="2057400" cy="914400"/>
        </a:xfrm>
        <a:prstGeom prst="flowChartPredefinedProcess">
          <a:avLst/>
        </a:prstGeom>
        <a:solidFill>
          <a:srgbClr val="FFFF00"/>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1600">
              <a:solidFill>
                <a:sysClr val="windowText" lastClr="000000"/>
              </a:solidFill>
              <a:latin typeface="Bookman Old Style" panose="02050604050505020204" pitchFamily="18" charset="0"/>
            </a:rPr>
            <a:t>Advanced Savings Calculator</a:t>
          </a:r>
          <a:r>
            <a:rPr lang="en-US" sz="1600" baseline="0">
              <a:solidFill>
                <a:sysClr val="windowText" lastClr="000000"/>
              </a:solidFill>
              <a:latin typeface="Bookman Old Style" panose="02050604050505020204" pitchFamily="18" charset="0"/>
            </a:rPr>
            <a:t> Tool</a:t>
          </a:r>
          <a:endParaRPr lang="en-US" sz="1600">
            <a:solidFill>
              <a:sysClr val="windowText" lastClr="000000"/>
            </a:solidFill>
            <a:latin typeface="Bookman Old Style" panose="02050604050505020204" pitchFamily="18" charset="0"/>
          </a:endParaRPr>
        </a:p>
      </xdr:txBody>
    </xdr:sp>
    <xdr:clientData/>
  </xdr:twoCellAnchor>
  <xdr:twoCellAnchor>
    <xdr:from>
      <xdr:col>4</xdr:col>
      <xdr:colOff>0</xdr:colOff>
      <xdr:row>4</xdr:row>
      <xdr:rowOff>0</xdr:rowOff>
    </xdr:from>
    <xdr:to>
      <xdr:col>5</xdr:col>
      <xdr:colOff>1876426</xdr:colOff>
      <xdr:row>4</xdr:row>
      <xdr:rowOff>914400</xdr:rowOff>
    </xdr:to>
    <xdr:sp macro="" textlink="">
      <xdr:nvSpPr>
        <xdr:cNvPr id="11" name="Flowchart: Predefined Process 10">
          <a:hlinkClick xmlns:r="http://schemas.openxmlformats.org/officeDocument/2006/relationships" r:id="rId5"/>
          <a:extLst>
            <a:ext uri="{FF2B5EF4-FFF2-40B4-BE49-F238E27FC236}">
              <a16:creationId xmlns:a16="http://schemas.microsoft.com/office/drawing/2014/main" id="{00000000-0008-0000-0000-00000B000000}"/>
            </a:ext>
          </a:extLst>
        </xdr:cNvPr>
        <xdr:cNvSpPr/>
      </xdr:nvSpPr>
      <xdr:spPr>
        <a:xfrm>
          <a:off x="2362200" y="1714500"/>
          <a:ext cx="1876426" cy="914400"/>
        </a:xfrm>
        <a:prstGeom prst="flowChartPredefinedProcess">
          <a:avLst/>
        </a:prstGeom>
        <a:solidFill>
          <a:srgbClr val="7030A0"/>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1800">
              <a:latin typeface="Bookman Old Style" panose="02050604050505020204" pitchFamily="18" charset="0"/>
            </a:rPr>
            <a:t>Example</a:t>
          </a:r>
          <a:r>
            <a:rPr lang="en-US" sz="1800" baseline="0">
              <a:latin typeface="Bookman Old Style" panose="02050604050505020204" pitchFamily="18" charset="0"/>
            </a:rPr>
            <a:t> Logos and</a:t>
          </a:r>
        </a:p>
        <a:p>
          <a:pPr algn="ctr"/>
          <a:r>
            <a:rPr lang="en-US" sz="1800" baseline="0">
              <a:latin typeface="Bookman Old Style" panose="02050604050505020204" pitchFamily="18" charset="0"/>
            </a:rPr>
            <a:t>Definitions</a:t>
          </a:r>
          <a:endParaRPr lang="en-US" sz="1800">
            <a:latin typeface="Bookman Old Style" panose="02050604050505020204" pitchFamily="18" charset="0"/>
          </a:endParaRPr>
        </a:p>
      </xdr:txBody>
    </xdr:sp>
    <xdr:clientData/>
  </xdr:twoCellAnchor>
  <xdr:twoCellAnchor>
    <xdr:from>
      <xdr:col>5</xdr:col>
      <xdr:colOff>1952625</xdr:colOff>
      <xdr:row>4</xdr:row>
      <xdr:rowOff>0</xdr:rowOff>
    </xdr:from>
    <xdr:to>
      <xdr:col>7</xdr:col>
      <xdr:colOff>1876425</xdr:colOff>
      <xdr:row>4</xdr:row>
      <xdr:rowOff>914400</xdr:rowOff>
    </xdr:to>
    <xdr:sp macro="" textlink="">
      <xdr:nvSpPr>
        <xdr:cNvPr id="12" name="Flowchart: Predefined Process 11">
          <a:hlinkClick xmlns:r="http://schemas.openxmlformats.org/officeDocument/2006/relationships" r:id="rId6"/>
          <a:extLst>
            <a:ext uri="{FF2B5EF4-FFF2-40B4-BE49-F238E27FC236}">
              <a16:creationId xmlns:a16="http://schemas.microsoft.com/office/drawing/2014/main" id="{00000000-0008-0000-0000-00000C000000}"/>
            </a:ext>
          </a:extLst>
        </xdr:cNvPr>
        <xdr:cNvSpPr/>
      </xdr:nvSpPr>
      <xdr:spPr>
        <a:xfrm>
          <a:off x="4314825" y="1714500"/>
          <a:ext cx="1981200" cy="914400"/>
        </a:xfrm>
        <a:prstGeom prst="flowChartPredefinedProcess">
          <a:avLst/>
        </a:prstGeom>
        <a:solidFill>
          <a:srgbClr val="FF0000"/>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1800">
              <a:latin typeface="Bookman Old Style" panose="02050604050505020204" pitchFamily="18" charset="0"/>
            </a:rPr>
            <a:t>Graphs and Charts</a:t>
          </a:r>
        </a:p>
      </xdr:txBody>
    </xdr:sp>
    <xdr:clientData/>
  </xdr:twoCellAnchor>
  <xdr:twoCellAnchor>
    <xdr:from>
      <xdr:col>8</xdr:col>
      <xdr:colOff>0</xdr:colOff>
      <xdr:row>2</xdr:row>
      <xdr:rowOff>0</xdr:rowOff>
    </xdr:from>
    <xdr:to>
      <xdr:col>9</xdr:col>
      <xdr:colOff>38100</xdr:colOff>
      <xdr:row>2</xdr:row>
      <xdr:rowOff>914400</xdr:rowOff>
    </xdr:to>
    <xdr:sp macro="" textlink="">
      <xdr:nvSpPr>
        <xdr:cNvPr id="14" name="Flowchart: Predefined Process 13">
          <a:hlinkClick xmlns:r="http://schemas.openxmlformats.org/officeDocument/2006/relationships" r:id="rId7"/>
          <a:extLst>
            <a:ext uri="{FF2B5EF4-FFF2-40B4-BE49-F238E27FC236}">
              <a16:creationId xmlns:a16="http://schemas.microsoft.com/office/drawing/2014/main" id="{00000000-0008-0000-0000-00000E000000}"/>
            </a:ext>
          </a:extLst>
        </xdr:cNvPr>
        <xdr:cNvSpPr/>
      </xdr:nvSpPr>
      <xdr:spPr>
        <a:xfrm>
          <a:off x="6486525" y="381000"/>
          <a:ext cx="2038350" cy="914400"/>
        </a:xfrm>
        <a:prstGeom prst="flowChartPredefinedProcess">
          <a:avLst/>
        </a:prstGeom>
        <a:solidFill>
          <a:srgbClr val="EF81DA"/>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1800">
              <a:latin typeface="Bookman Old Style" panose="02050604050505020204" pitchFamily="18" charset="0"/>
            </a:rPr>
            <a:t>Water Bill Not Available Calculate  Water Use </a:t>
          </a:r>
        </a:p>
      </xdr:txBody>
    </xdr:sp>
    <xdr:clientData/>
  </xdr:twoCellAnchor>
  <xdr:twoCellAnchor>
    <xdr:from>
      <xdr:col>7</xdr:col>
      <xdr:colOff>1914525</xdr:colOff>
      <xdr:row>4</xdr:row>
      <xdr:rowOff>0</xdr:rowOff>
    </xdr:from>
    <xdr:to>
      <xdr:col>9</xdr:col>
      <xdr:colOff>57150</xdr:colOff>
      <xdr:row>4</xdr:row>
      <xdr:rowOff>914400</xdr:rowOff>
    </xdr:to>
    <xdr:sp macro="" textlink="">
      <xdr:nvSpPr>
        <xdr:cNvPr id="15" name="Flowchart: Predefined Process 14">
          <a:hlinkClick xmlns:r="http://schemas.openxmlformats.org/officeDocument/2006/relationships" r:id="rId8"/>
          <a:extLst>
            <a:ext uri="{FF2B5EF4-FFF2-40B4-BE49-F238E27FC236}">
              <a16:creationId xmlns:a16="http://schemas.microsoft.com/office/drawing/2014/main" id="{00000000-0008-0000-0000-00000F000000}"/>
            </a:ext>
          </a:extLst>
        </xdr:cNvPr>
        <xdr:cNvSpPr/>
      </xdr:nvSpPr>
      <xdr:spPr>
        <a:xfrm>
          <a:off x="6334125" y="1714500"/>
          <a:ext cx="2209800" cy="914400"/>
        </a:xfrm>
        <a:prstGeom prst="flowChartPredefinedProcess">
          <a:avLst/>
        </a:prstGeom>
        <a:solidFill>
          <a:schemeClr val="accent2">
            <a:lumMod val="40000"/>
            <a:lumOff val="60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1500">
              <a:latin typeface="Bookman Old Style" panose="02050604050505020204" pitchFamily="18" charset="0"/>
            </a:rPr>
            <a:t>Calculate</a:t>
          </a:r>
          <a:r>
            <a:rPr lang="en-US" sz="1500" baseline="0">
              <a:latin typeface="Bookman Old Style" panose="02050604050505020204" pitchFamily="18" charset="0"/>
            </a:rPr>
            <a:t> Water Use off Your Water Bill</a:t>
          </a:r>
          <a:endParaRPr lang="en-US" sz="1500">
            <a:latin typeface="Bookman Old Style" panose="020506040505050202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1190624</xdr:colOff>
      <xdr:row>0</xdr:row>
      <xdr:rowOff>161925</xdr:rowOff>
    </xdr:from>
    <xdr:to>
      <xdr:col>7</xdr:col>
      <xdr:colOff>485775</xdr:colOff>
      <xdr:row>0</xdr:row>
      <xdr:rowOff>809625</xdr:rowOff>
    </xdr:to>
    <xdr:sp macro="" textlink="">
      <xdr:nvSpPr>
        <xdr:cNvPr id="3" name="Flowchart: Predefined Process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667124" y="161925"/>
          <a:ext cx="2447926" cy="647700"/>
        </a:xfrm>
        <a:prstGeom prst="flowChartPredefinedProcess">
          <a:avLst/>
        </a:prstGeom>
        <a:solidFill>
          <a:schemeClr val="tx1">
            <a:lumMod val="50000"/>
            <a:lumOff val="50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2000">
              <a:latin typeface="Bookman Old Style" panose="02050604050505020204" pitchFamily="18" charset="0"/>
            </a:rPr>
            <a:t>Back</a:t>
          </a:r>
          <a:r>
            <a:rPr lang="en-US" sz="2000" baseline="0">
              <a:latin typeface="Bookman Old Style" panose="02050604050505020204" pitchFamily="18" charset="0"/>
            </a:rPr>
            <a:t> to Start </a:t>
          </a:r>
          <a:endParaRPr lang="en-US" sz="2000">
            <a:latin typeface="Bookman Old Style" panose="02050604050505020204" pitchFamily="18" charset="0"/>
          </a:endParaRPr>
        </a:p>
      </xdr:txBody>
    </xdr:sp>
    <xdr:clientData/>
  </xdr:twoCellAnchor>
  <xdr:twoCellAnchor editAs="oneCell">
    <xdr:from>
      <xdr:col>0</xdr:col>
      <xdr:colOff>180976</xdr:colOff>
      <xdr:row>0</xdr:row>
      <xdr:rowOff>76201</xdr:rowOff>
    </xdr:from>
    <xdr:to>
      <xdr:col>0</xdr:col>
      <xdr:colOff>2270741</xdr:colOff>
      <xdr:row>0</xdr:row>
      <xdr:rowOff>899161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6" y="76201"/>
          <a:ext cx="2089765" cy="822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1247775</xdr:colOff>
      <xdr:row>0</xdr:row>
      <xdr:rowOff>190500</xdr:rowOff>
    </xdr:from>
    <xdr:to>
      <xdr:col>13</xdr:col>
      <xdr:colOff>200025</xdr:colOff>
      <xdr:row>0</xdr:row>
      <xdr:rowOff>828675</xdr:rowOff>
    </xdr:to>
    <xdr:sp macro="" textlink="">
      <xdr:nvSpPr>
        <xdr:cNvPr id="2" name="Flowchart: Predefined Process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609975" y="190500"/>
          <a:ext cx="2457450" cy="638175"/>
        </a:xfrm>
        <a:prstGeom prst="flowChartPredefinedProcess">
          <a:avLst/>
        </a:prstGeom>
        <a:solidFill>
          <a:schemeClr val="tx1">
            <a:lumMod val="50000"/>
            <a:lumOff val="50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2000">
              <a:latin typeface="Bookman Old Style" panose="02050604050505020204" pitchFamily="18" charset="0"/>
            </a:rPr>
            <a:t>Back</a:t>
          </a:r>
          <a:r>
            <a:rPr lang="en-US" sz="2000" baseline="0">
              <a:latin typeface="Bookman Old Style" panose="02050604050505020204" pitchFamily="18" charset="0"/>
            </a:rPr>
            <a:t> to Start </a:t>
          </a:r>
          <a:endParaRPr lang="en-US" sz="2000">
            <a:latin typeface="Bookman Old Style" panose="02050604050505020204" pitchFamily="18" charset="0"/>
          </a:endParaRPr>
        </a:p>
      </xdr:txBody>
    </xdr:sp>
    <xdr:clientData/>
  </xdr:twoCellAnchor>
  <xdr:twoCellAnchor editAs="oneCell">
    <xdr:from>
      <xdr:col>0</xdr:col>
      <xdr:colOff>57151</xdr:colOff>
      <xdr:row>0</xdr:row>
      <xdr:rowOff>85725</xdr:rowOff>
    </xdr:from>
    <xdr:to>
      <xdr:col>0</xdr:col>
      <xdr:colOff>2247901</xdr:colOff>
      <xdr:row>0</xdr:row>
      <xdr:rowOff>1000125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1" y="85725"/>
          <a:ext cx="219075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1181097</xdr:colOff>
      <xdr:row>0</xdr:row>
      <xdr:rowOff>171451</xdr:rowOff>
    </xdr:from>
    <xdr:to>
      <xdr:col>15</xdr:col>
      <xdr:colOff>1187822</xdr:colOff>
      <xdr:row>0</xdr:row>
      <xdr:rowOff>896471</xdr:rowOff>
    </xdr:to>
    <xdr:sp macro="" textlink="">
      <xdr:nvSpPr>
        <xdr:cNvPr id="2" name="Flowchart: Predefined Process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3556744" y="171451"/>
          <a:ext cx="2875431" cy="725020"/>
        </a:xfrm>
        <a:prstGeom prst="flowChartPredefinedProcess">
          <a:avLst/>
        </a:prstGeom>
        <a:solidFill>
          <a:schemeClr val="tx1">
            <a:lumMod val="50000"/>
            <a:lumOff val="50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2000">
              <a:latin typeface="Bookman Old Style" panose="02050604050505020204" pitchFamily="18" charset="0"/>
            </a:rPr>
            <a:t>Back</a:t>
          </a:r>
          <a:r>
            <a:rPr lang="en-US" sz="2000" baseline="0">
              <a:latin typeface="Bookman Old Style" panose="02050604050505020204" pitchFamily="18" charset="0"/>
            </a:rPr>
            <a:t> to Start </a:t>
          </a:r>
          <a:endParaRPr lang="en-US" sz="2000">
            <a:latin typeface="Bookman Old Style" panose="02050604050505020204" pitchFamily="18" charset="0"/>
          </a:endParaRPr>
        </a:p>
      </xdr:txBody>
    </xdr:sp>
    <xdr:clientData/>
  </xdr:twoCellAnchor>
  <xdr:twoCellAnchor editAs="oneCell">
    <xdr:from>
      <xdr:col>0</xdr:col>
      <xdr:colOff>76200</xdr:colOff>
      <xdr:row>0</xdr:row>
      <xdr:rowOff>38100</xdr:rowOff>
    </xdr:from>
    <xdr:to>
      <xdr:col>0</xdr:col>
      <xdr:colOff>2266950</xdr:colOff>
      <xdr:row>0</xdr:row>
      <xdr:rowOff>952500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38100"/>
          <a:ext cx="219075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981075</xdr:colOff>
      <xdr:row>0</xdr:row>
      <xdr:rowOff>152400</xdr:rowOff>
    </xdr:from>
    <xdr:to>
      <xdr:col>5</xdr:col>
      <xdr:colOff>571500</xdr:colOff>
      <xdr:row>0</xdr:row>
      <xdr:rowOff>838200</xdr:rowOff>
    </xdr:to>
    <xdr:sp macro="" textlink="">
      <xdr:nvSpPr>
        <xdr:cNvPr id="2" name="Flowchart: Predefined Process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019550" y="152400"/>
          <a:ext cx="2514600" cy="685800"/>
        </a:xfrm>
        <a:prstGeom prst="flowChartPredefinedProcess">
          <a:avLst/>
        </a:prstGeom>
        <a:solidFill>
          <a:schemeClr val="tx1">
            <a:lumMod val="50000"/>
            <a:lumOff val="50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2000">
              <a:latin typeface="Bookman Old Style" panose="02050604050505020204" pitchFamily="18" charset="0"/>
            </a:rPr>
            <a:t>Back</a:t>
          </a:r>
          <a:r>
            <a:rPr lang="en-US" sz="2000" baseline="0">
              <a:latin typeface="Bookman Old Style" panose="02050604050505020204" pitchFamily="18" charset="0"/>
            </a:rPr>
            <a:t> to Start </a:t>
          </a:r>
          <a:endParaRPr lang="en-US" sz="2000">
            <a:latin typeface="Bookman Old Style" panose="02050604050505020204" pitchFamily="18" charset="0"/>
          </a:endParaRPr>
        </a:p>
      </xdr:txBody>
    </xdr:sp>
    <xdr:clientData/>
  </xdr:twoCellAnchor>
  <xdr:twoCellAnchor editAs="oneCell">
    <xdr:from>
      <xdr:col>0</xdr:col>
      <xdr:colOff>171451</xdr:colOff>
      <xdr:row>0</xdr:row>
      <xdr:rowOff>161925</xdr:rowOff>
    </xdr:from>
    <xdr:to>
      <xdr:col>0</xdr:col>
      <xdr:colOff>2143126</xdr:colOff>
      <xdr:row>0</xdr:row>
      <xdr:rowOff>984885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1" y="161925"/>
          <a:ext cx="1971675" cy="8229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847724</xdr:colOff>
      <xdr:row>0</xdr:row>
      <xdr:rowOff>161925</xdr:rowOff>
    </xdr:from>
    <xdr:to>
      <xdr:col>3</xdr:col>
      <xdr:colOff>800099</xdr:colOff>
      <xdr:row>0</xdr:row>
      <xdr:rowOff>847725</xdr:rowOff>
    </xdr:to>
    <xdr:sp macro="" textlink="">
      <xdr:nvSpPr>
        <xdr:cNvPr id="2" name="Flowchart: Predefined Process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009899" y="161925"/>
          <a:ext cx="2514600" cy="685800"/>
        </a:xfrm>
        <a:prstGeom prst="flowChartPredefinedProcess">
          <a:avLst/>
        </a:prstGeom>
        <a:solidFill>
          <a:schemeClr val="tx1">
            <a:lumMod val="50000"/>
            <a:lumOff val="50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2000">
              <a:latin typeface="Bookman Old Style" panose="02050604050505020204" pitchFamily="18" charset="0"/>
            </a:rPr>
            <a:t>Back</a:t>
          </a:r>
          <a:r>
            <a:rPr lang="en-US" sz="2000" baseline="0">
              <a:latin typeface="Bookman Old Style" panose="02050604050505020204" pitchFamily="18" charset="0"/>
            </a:rPr>
            <a:t> to Start </a:t>
          </a:r>
          <a:endParaRPr lang="en-US" sz="2000">
            <a:latin typeface="Bookman Old Style" panose="02050604050505020204" pitchFamily="18" charset="0"/>
          </a:endParaRPr>
        </a:p>
      </xdr:txBody>
    </xdr:sp>
    <xdr:clientData/>
  </xdr:twoCellAnchor>
  <xdr:twoCellAnchor editAs="oneCell">
    <xdr:from>
      <xdr:col>0</xdr:col>
      <xdr:colOff>66675</xdr:colOff>
      <xdr:row>0</xdr:row>
      <xdr:rowOff>95250</xdr:rowOff>
    </xdr:from>
    <xdr:to>
      <xdr:col>0</xdr:col>
      <xdr:colOff>2261235</xdr:colOff>
      <xdr:row>0</xdr:row>
      <xdr:rowOff>1011240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95250"/>
          <a:ext cx="2194560" cy="9159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119062</xdr:colOff>
      <xdr:row>16</xdr:row>
      <xdr:rowOff>9525</xdr:rowOff>
    </xdr:from>
    <xdr:to>
      <xdr:col>16</xdr:col>
      <xdr:colOff>133350</xdr:colOff>
      <xdr:row>31</xdr:row>
      <xdr:rowOff>180975</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119061</xdr:colOff>
      <xdr:row>1</xdr:row>
      <xdr:rowOff>85725</xdr:rowOff>
    </xdr:from>
    <xdr:to>
      <xdr:col>18</xdr:col>
      <xdr:colOff>28575</xdr:colOff>
      <xdr:row>15</xdr:row>
      <xdr:rowOff>133350</xdr:rowOff>
    </xdr:to>
    <xdr:graphicFrame macro="">
      <xdr:nvGraphicFramePr>
        <xdr:cNvPr id="8" name="Chart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1057275</xdr:colOff>
      <xdr:row>34</xdr:row>
      <xdr:rowOff>0</xdr:rowOff>
    </xdr:from>
    <xdr:to>
      <xdr:col>9</xdr:col>
      <xdr:colOff>428625</xdr:colOff>
      <xdr:row>48</xdr:row>
      <xdr:rowOff>95249</xdr:rowOff>
    </xdr:to>
    <xdr:graphicFrame macro="">
      <xdr:nvGraphicFramePr>
        <xdr:cNvPr id="10" name="Chart 9">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266700</xdr:colOff>
      <xdr:row>12</xdr:row>
      <xdr:rowOff>109536</xdr:rowOff>
    </xdr:from>
    <xdr:to>
      <xdr:col>7</xdr:col>
      <xdr:colOff>581025</xdr:colOff>
      <xdr:row>28</xdr:row>
      <xdr:rowOff>76199</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476250</xdr:colOff>
      <xdr:row>1</xdr:row>
      <xdr:rowOff>161926</xdr:rowOff>
    </xdr:from>
    <xdr:to>
      <xdr:col>7</xdr:col>
      <xdr:colOff>361950</xdr:colOff>
      <xdr:row>3</xdr:row>
      <xdr:rowOff>219076</xdr:rowOff>
    </xdr:to>
    <xdr:sp macro="" textlink="">
      <xdr:nvSpPr>
        <xdr:cNvPr id="6" name="Flowchart: Predefined Proces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95725" y="352426"/>
          <a:ext cx="2324100" cy="819150"/>
        </a:xfrm>
        <a:prstGeom prst="flowChartPredefinedProcess">
          <a:avLst/>
        </a:prstGeom>
        <a:solidFill>
          <a:schemeClr val="tx1">
            <a:lumMod val="50000"/>
            <a:lumOff val="50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2000">
              <a:latin typeface="Bookman Old Style" panose="02050604050505020204" pitchFamily="18" charset="0"/>
            </a:rPr>
            <a:t>Back</a:t>
          </a:r>
          <a:r>
            <a:rPr lang="en-US" sz="2000" baseline="0">
              <a:latin typeface="Bookman Old Style" panose="02050604050505020204" pitchFamily="18" charset="0"/>
            </a:rPr>
            <a:t> to Start </a:t>
          </a:r>
          <a:endParaRPr lang="en-US" sz="2000">
            <a:latin typeface="Bookman Old Style" panose="020506040505050202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364790</xdr:colOff>
      <xdr:row>1</xdr:row>
      <xdr:rowOff>42779</xdr:rowOff>
    </xdr:from>
    <xdr:to>
      <xdr:col>1</xdr:col>
      <xdr:colOff>1554078</xdr:colOff>
      <xdr:row>1</xdr:row>
      <xdr:rowOff>1261799</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52290" y="435476"/>
          <a:ext cx="1189288" cy="1219020"/>
        </a:xfrm>
        <a:prstGeom prst="rect">
          <a:avLst/>
        </a:prstGeom>
      </xdr:spPr>
    </xdr:pic>
    <xdr:clientData/>
  </xdr:twoCellAnchor>
  <xdr:twoCellAnchor editAs="oneCell">
    <xdr:from>
      <xdr:col>1</xdr:col>
      <xdr:colOff>314326</xdr:colOff>
      <xdr:row>2</xdr:row>
      <xdr:rowOff>19051</xdr:rowOff>
    </xdr:from>
    <xdr:to>
      <xdr:col>1</xdr:col>
      <xdr:colOff>1506788</xdr:colOff>
      <xdr:row>2</xdr:row>
      <xdr:rowOff>1211513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1826" y="1823788"/>
          <a:ext cx="1192462" cy="1192462"/>
        </a:xfrm>
        <a:prstGeom prst="rect">
          <a:avLst/>
        </a:prstGeom>
      </xdr:spPr>
    </xdr:pic>
    <xdr:clientData/>
  </xdr:twoCellAnchor>
  <xdr:twoCellAnchor>
    <xdr:from>
      <xdr:col>2</xdr:col>
      <xdr:colOff>33420</xdr:colOff>
      <xdr:row>0</xdr:row>
      <xdr:rowOff>25065</xdr:rowOff>
    </xdr:from>
    <xdr:to>
      <xdr:col>5</xdr:col>
      <xdr:colOff>292435</xdr:colOff>
      <xdr:row>1</xdr:row>
      <xdr:rowOff>467895</xdr:rowOff>
    </xdr:to>
    <xdr:sp macro="" textlink="">
      <xdr:nvSpPr>
        <xdr:cNvPr id="5" name="Flowchart: Predefined Process 4">
          <a:hlinkClick xmlns:r="http://schemas.openxmlformats.org/officeDocument/2006/relationships" r:id="rId3"/>
          <a:extLst>
            <a:ext uri="{FF2B5EF4-FFF2-40B4-BE49-F238E27FC236}">
              <a16:creationId xmlns:a16="http://schemas.microsoft.com/office/drawing/2014/main" id="{00000000-0008-0000-0700-000005000000}"/>
            </a:ext>
          </a:extLst>
        </xdr:cNvPr>
        <xdr:cNvSpPr/>
      </xdr:nvSpPr>
      <xdr:spPr>
        <a:xfrm>
          <a:off x="3584407" y="25065"/>
          <a:ext cx="2088817" cy="835527"/>
        </a:xfrm>
        <a:prstGeom prst="flowChartPredefinedProcess">
          <a:avLst/>
        </a:prstGeom>
        <a:solidFill>
          <a:schemeClr val="tx1">
            <a:lumMod val="50000"/>
            <a:lumOff val="50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2000">
              <a:latin typeface="Bookman Old Style" panose="02050604050505020204" pitchFamily="18" charset="0"/>
            </a:rPr>
            <a:t>Back</a:t>
          </a:r>
          <a:r>
            <a:rPr lang="en-US" sz="2000" baseline="0">
              <a:latin typeface="Bookman Old Style" panose="02050604050505020204" pitchFamily="18" charset="0"/>
            </a:rPr>
            <a:t> to Start </a:t>
          </a:r>
          <a:endParaRPr lang="en-US" sz="2000">
            <a:latin typeface="Bookman Old Style" panose="020506040505050202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152399</xdr:colOff>
      <xdr:row>0</xdr:row>
      <xdr:rowOff>219075</xdr:rowOff>
    </xdr:from>
    <xdr:to>
      <xdr:col>10</xdr:col>
      <xdr:colOff>809625</xdr:colOff>
      <xdr:row>0</xdr:row>
      <xdr:rowOff>904875</xdr:rowOff>
    </xdr:to>
    <xdr:sp macro="" textlink="">
      <xdr:nvSpPr>
        <xdr:cNvPr id="3" name="Flowchart: Predefined Process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4514849" y="219075"/>
          <a:ext cx="2486026" cy="685800"/>
        </a:xfrm>
        <a:prstGeom prst="flowChartPredefinedProcess">
          <a:avLst/>
        </a:prstGeom>
        <a:solidFill>
          <a:schemeClr val="tx1">
            <a:lumMod val="50000"/>
            <a:lumOff val="50000"/>
          </a:schemeClr>
        </a:solidFill>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sz="2000">
              <a:latin typeface="Bookman Old Style" panose="02050604050505020204" pitchFamily="18" charset="0"/>
            </a:rPr>
            <a:t>Back</a:t>
          </a:r>
          <a:r>
            <a:rPr lang="en-US" sz="2000" baseline="0">
              <a:latin typeface="Bookman Old Style" panose="02050604050505020204" pitchFamily="18" charset="0"/>
            </a:rPr>
            <a:t> to Start </a:t>
          </a:r>
          <a:endParaRPr lang="en-US" sz="2000">
            <a:latin typeface="Bookman Old Style" panose="02050604050505020204" pitchFamily="18" charset="0"/>
          </a:endParaRPr>
        </a:p>
      </xdr:txBody>
    </xdr:sp>
    <xdr:clientData/>
  </xdr:twoCellAnchor>
  <xdr:twoCellAnchor editAs="oneCell">
    <xdr:from>
      <xdr:col>0</xdr:col>
      <xdr:colOff>257175</xdr:colOff>
      <xdr:row>0</xdr:row>
      <xdr:rowOff>28575</xdr:rowOff>
    </xdr:from>
    <xdr:to>
      <xdr:col>0</xdr:col>
      <xdr:colOff>2451735</xdr:colOff>
      <xdr:row>0</xdr:row>
      <xdr:rowOff>1016934</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28575"/>
          <a:ext cx="2194560" cy="9883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Water%20Savings%2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Water%20Savings%20%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Water Savings"/>
      <sheetName val="Energy Savings"/>
      <sheetName val="CO2 Equivelant Savings"/>
      <sheetName val="Calculate Water Use From Bill"/>
      <sheetName val="Water Bill Not Available"/>
      <sheetName val="Savings Charts"/>
      <sheetName val="Tools"/>
      <sheetName val=" Advanced Savings Calclator  "/>
      <sheetName val="Energy &amp; GHG Inputs"/>
      <sheetName val=" Water Savings "/>
    </sheetNames>
    <sheetDataSet>
      <sheetData sheetId="0"/>
      <sheetData sheetId="1">
        <row r="3">
          <cell r="M3">
            <v>100</v>
          </cell>
        </row>
      </sheetData>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Water Savings"/>
      <sheetName val="Energy Savings"/>
      <sheetName val="CO2 Equivelant Savings"/>
      <sheetName val="Calculate Water Use From Bill"/>
      <sheetName val="Water Bill Not Available"/>
      <sheetName val="Savings Charts"/>
      <sheetName val="Tools"/>
      <sheetName val=" Advanced Savings Calclator  "/>
      <sheetName val="Energy &amp; GHG Inputs"/>
      <sheetName val=" Water Savings  "/>
    </sheetNames>
    <sheetDataSet>
      <sheetData sheetId="0"/>
      <sheetData sheetId="1">
        <row r="7">
          <cell r="M7">
            <v>100</v>
          </cell>
        </row>
      </sheetData>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N23"/>
  <sheetViews>
    <sheetView workbookViewId="0"/>
  </sheetViews>
  <sheetFormatPr defaultRowHeight="15" x14ac:dyDescent="0.25"/>
  <cols>
    <col min="1" max="1" width="3.5703125" customWidth="1"/>
    <col min="2" max="2" width="3.7109375" hidden="1" customWidth="1"/>
    <col min="3" max="3" width="0.140625" hidden="1" customWidth="1"/>
    <col min="4" max="4" width="31.85546875" customWidth="1"/>
    <col min="5" max="5" width="1.5703125" hidden="1" customWidth="1"/>
    <col min="6" max="6" width="30.85546875" customWidth="1"/>
    <col min="7" max="7" width="0.42578125" hidden="1" customWidth="1"/>
    <col min="8" max="8" width="31" customWidth="1"/>
    <col min="9" max="9" width="30" customWidth="1"/>
  </cols>
  <sheetData>
    <row r="1" spans="1:14" x14ac:dyDescent="0.25">
      <c r="A1" s="92"/>
      <c r="B1" s="92"/>
      <c r="C1" s="92"/>
      <c r="D1" s="92"/>
      <c r="E1" s="92"/>
      <c r="F1" s="92"/>
      <c r="G1" s="92"/>
      <c r="H1" s="92"/>
      <c r="I1" s="92"/>
      <c r="J1" s="92"/>
      <c r="K1" s="92"/>
      <c r="L1" s="92"/>
      <c r="M1" s="92"/>
      <c r="N1" s="92"/>
    </row>
    <row r="2" spans="1:14" x14ac:dyDescent="0.25">
      <c r="A2" s="92"/>
      <c r="B2" s="92"/>
      <c r="C2" s="92"/>
      <c r="D2" s="92"/>
      <c r="E2" s="92"/>
      <c r="F2" s="92"/>
      <c r="G2" s="92"/>
      <c r="H2" s="92"/>
      <c r="I2" s="92"/>
      <c r="J2" s="92"/>
      <c r="K2" s="92"/>
      <c r="L2" s="92"/>
      <c r="M2" s="92"/>
      <c r="N2" s="92"/>
    </row>
    <row r="3" spans="1:14" ht="90" customHeight="1" x14ac:dyDescent="0.25">
      <c r="A3" s="92"/>
      <c r="B3" s="92"/>
      <c r="C3" s="92"/>
      <c r="D3" s="92"/>
      <c r="E3" s="92"/>
      <c r="F3" s="92"/>
      <c r="G3" s="92"/>
      <c r="H3" s="92"/>
      <c r="I3" s="92"/>
      <c r="J3" s="92"/>
      <c r="K3" s="92"/>
      <c r="L3" s="92"/>
      <c r="M3" s="92"/>
      <c r="N3" s="92"/>
    </row>
    <row r="4" spans="1:14" x14ac:dyDescent="0.25">
      <c r="A4" s="92"/>
      <c r="B4" s="92"/>
      <c r="C4" s="92"/>
      <c r="D4" s="92"/>
      <c r="E4" s="92"/>
      <c r="F4" s="92"/>
      <c r="G4" s="92"/>
      <c r="H4" s="92"/>
      <c r="I4" s="92"/>
      <c r="J4" s="92"/>
      <c r="K4" s="92"/>
      <c r="L4" s="92"/>
      <c r="M4" s="92"/>
      <c r="N4" s="92"/>
    </row>
    <row r="5" spans="1:14" ht="127.5" customHeight="1" x14ac:dyDescent="0.25">
      <c r="A5" s="92"/>
      <c r="B5" s="92"/>
      <c r="C5" s="92"/>
      <c r="D5" s="92"/>
      <c r="E5" s="92"/>
      <c r="F5" s="92"/>
      <c r="G5" s="92"/>
      <c r="H5" s="92"/>
      <c r="I5" s="92"/>
      <c r="J5" s="92"/>
      <c r="K5" s="92"/>
      <c r="L5" s="92"/>
      <c r="M5" s="92"/>
      <c r="N5" s="92"/>
    </row>
    <row r="6" spans="1:14" x14ac:dyDescent="0.25">
      <c r="A6" s="92"/>
      <c r="B6" s="92"/>
      <c r="C6" s="92"/>
      <c r="D6" s="92"/>
      <c r="E6" s="92"/>
      <c r="F6" s="92"/>
      <c r="G6" s="92"/>
      <c r="H6" s="92"/>
      <c r="I6" s="92"/>
      <c r="J6" s="92"/>
      <c r="K6" s="92"/>
      <c r="L6" s="92"/>
      <c r="M6" s="92"/>
      <c r="N6" s="92"/>
    </row>
    <row r="7" spans="1:14" x14ac:dyDescent="0.25">
      <c r="A7" s="92"/>
      <c r="B7" s="92"/>
      <c r="C7" s="92"/>
      <c r="D7" s="92"/>
      <c r="E7" s="92"/>
      <c r="F7" s="92"/>
      <c r="G7" s="92"/>
      <c r="H7" s="92"/>
      <c r="I7" s="92"/>
      <c r="J7" s="92"/>
      <c r="K7" s="92"/>
      <c r="L7" s="92"/>
      <c r="M7" s="92"/>
      <c r="N7" s="92"/>
    </row>
    <row r="8" spans="1:14" x14ac:dyDescent="0.25">
      <c r="A8" s="92"/>
      <c r="B8" s="92"/>
      <c r="C8" s="92"/>
      <c r="D8" s="92"/>
      <c r="E8" s="92"/>
      <c r="F8" s="92"/>
      <c r="G8" s="92"/>
      <c r="H8" s="92"/>
      <c r="I8" s="92"/>
      <c r="J8" s="92"/>
      <c r="K8" s="92"/>
      <c r="L8" s="92"/>
      <c r="M8" s="92"/>
      <c r="N8" s="92"/>
    </row>
    <row r="9" spans="1:14" x14ac:dyDescent="0.25">
      <c r="A9" s="92"/>
      <c r="B9" s="92"/>
      <c r="C9" s="92"/>
      <c r="D9" s="92"/>
      <c r="E9" s="92"/>
      <c r="F9" s="92"/>
      <c r="G9" s="92"/>
      <c r="H9" s="92"/>
      <c r="I9" s="92"/>
      <c r="J9" s="92"/>
      <c r="K9" s="92"/>
      <c r="L9" s="92"/>
      <c r="M9" s="92"/>
      <c r="N9" s="92"/>
    </row>
    <row r="10" spans="1:14" x14ac:dyDescent="0.25">
      <c r="A10" s="92"/>
      <c r="B10" s="92"/>
      <c r="C10" s="92"/>
      <c r="D10" s="92"/>
      <c r="E10" s="92"/>
      <c r="F10" s="92"/>
      <c r="G10" s="92"/>
      <c r="H10" s="92"/>
      <c r="I10" s="92"/>
      <c r="J10" s="92"/>
      <c r="K10" s="92"/>
      <c r="L10" s="92"/>
      <c r="M10" s="92"/>
      <c r="N10" s="92"/>
    </row>
    <row r="11" spans="1:14" x14ac:dyDescent="0.25">
      <c r="A11" s="92"/>
      <c r="B11" s="92"/>
      <c r="C11" s="92"/>
      <c r="D11" s="92"/>
      <c r="E11" s="92"/>
      <c r="F11" s="92"/>
      <c r="G11" s="92"/>
      <c r="H11" s="92"/>
      <c r="I11" s="92"/>
      <c r="J11" s="92"/>
      <c r="K11" s="92"/>
      <c r="L11" s="92"/>
      <c r="M11" s="92"/>
      <c r="N11" s="92"/>
    </row>
    <row r="12" spans="1:14" x14ac:dyDescent="0.25">
      <c r="A12" s="92"/>
      <c r="B12" s="92"/>
      <c r="C12" s="92"/>
      <c r="D12" s="92"/>
      <c r="E12" s="92"/>
      <c r="F12" s="92"/>
      <c r="G12" s="92"/>
      <c r="H12" s="92"/>
      <c r="I12" s="92"/>
      <c r="J12" s="92"/>
      <c r="K12" s="92"/>
      <c r="L12" s="92"/>
      <c r="M12" s="92"/>
      <c r="N12" s="92"/>
    </row>
    <row r="13" spans="1:14" x14ac:dyDescent="0.25">
      <c r="A13" s="92"/>
      <c r="B13" s="92"/>
      <c r="C13" s="92"/>
      <c r="D13" s="92"/>
      <c r="E13" s="92"/>
      <c r="F13" s="92"/>
      <c r="G13" s="92"/>
      <c r="H13" s="92"/>
      <c r="I13" s="92"/>
      <c r="J13" s="92"/>
      <c r="K13" s="92"/>
      <c r="L13" s="92"/>
      <c r="M13" s="92"/>
      <c r="N13" s="92"/>
    </row>
    <row r="14" spans="1:14" x14ac:dyDescent="0.25">
      <c r="A14" s="92"/>
      <c r="B14" s="92"/>
      <c r="C14" s="92"/>
      <c r="D14" s="92"/>
      <c r="E14" s="92"/>
      <c r="F14" s="92"/>
      <c r="G14" s="92"/>
      <c r="H14" s="92"/>
      <c r="I14" s="92"/>
      <c r="J14" s="92"/>
      <c r="K14" s="92"/>
      <c r="L14" s="92"/>
      <c r="M14" s="92"/>
      <c r="N14" s="92"/>
    </row>
    <row r="15" spans="1:14" x14ac:dyDescent="0.25">
      <c r="A15" s="92"/>
      <c r="B15" s="92"/>
      <c r="C15" s="92"/>
      <c r="D15" s="92"/>
      <c r="E15" s="92"/>
      <c r="F15" s="92"/>
      <c r="G15" s="92"/>
      <c r="H15" s="92"/>
      <c r="I15" s="92"/>
      <c r="J15" s="92"/>
      <c r="K15" s="92"/>
      <c r="L15" s="92"/>
      <c r="M15" s="92"/>
      <c r="N15" s="92"/>
    </row>
    <row r="16" spans="1:14" x14ac:dyDescent="0.25">
      <c r="A16" s="92"/>
      <c r="B16" s="92"/>
      <c r="C16" s="92"/>
      <c r="D16" s="92"/>
      <c r="E16" s="92"/>
      <c r="F16" s="92"/>
      <c r="G16" s="92"/>
      <c r="H16" s="92"/>
      <c r="I16" s="92"/>
      <c r="J16" s="92"/>
      <c r="K16" s="92"/>
      <c r="L16" s="92"/>
      <c r="M16" s="92"/>
      <c r="N16" s="92"/>
    </row>
    <row r="17" spans="1:14" x14ac:dyDescent="0.25">
      <c r="A17" s="92"/>
      <c r="B17" s="92"/>
      <c r="C17" s="92"/>
      <c r="D17" s="92"/>
      <c r="E17" s="92"/>
      <c r="F17" s="92"/>
      <c r="G17" s="92"/>
      <c r="H17" s="92"/>
      <c r="I17" s="92"/>
      <c r="J17" s="92"/>
      <c r="K17" s="92"/>
      <c r="L17" s="92"/>
      <c r="M17" s="92"/>
      <c r="N17" s="92"/>
    </row>
    <row r="18" spans="1:14" x14ac:dyDescent="0.25">
      <c r="A18" s="92"/>
      <c r="B18" s="92"/>
      <c r="C18" s="92"/>
      <c r="D18" s="92"/>
      <c r="E18" s="92"/>
      <c r="F18" s="92"/>
      <c r="G18" s="92"/>
      <c r="H18" s="92"/>
      <c r="I18" s="92"/>
      <c r="J18" s="92"/>
      <c r="K18" s="92"/>
      <c r="L18" s="92"/>
      <c r="M18" s="92"/>
      <c r="N18" s="92"/>
    </row>
    <row r="19" spans="1:14" x14ac:dyDescent="0.25">
      <c r="A19" s="92"/>
      <c r="B19" s="92"/>
      <c r="C19" s="92"/>
      <c r="D19" s="92"/>
      <c r="E19" s="92"/>
      <c r="F19" s="92"/>
      <c r="G19" s="92"/>
      <c r="H19" s="92"/>
      <c r="I19" s="92"/>
      <c r="J19" s="92"/>
      <c r="K19" s="92"/>
      <c r="L19" s="92"/>
      <c r="M19" s="92"/>
      <c r="N19" s="92"/>
    </row>
    <row r="20" spans="1:14" x14ac:dyDescent="0.25">
      <c r="A20" s="92"/>
      <c r="B20" s="92"/>
      <c r="C20" s="92"/>
      <c r="D20" s="92"/>
      <c r="E20" s="92"/>
      <c r="F20" s="92"/>
      <c r="G20" s="92"/>
      <c r="H20" s="92"/>
      <c r="I20" s="92"/>
      <c r="J20" s="92"/>
      <c r="K20" s="92"/>
      <c r="L20" s="92"/>
      <c r="M20" s="92"/>
      <c r="N20" s="92"/>
    </row>
    <row r="21" spans="1:14" x14ac:dyDescent="0.25">
      <c r="A21" s="92"/>
      <c r="B21" s="92"/>
      <c r="C21" s="92"/>
      <c r="D21" s="92"/>
      <c r="E21" s="92"/>
      <c r="F21" s="92"/>
      <c r="G21" s="92"/>
      <c r="H21" s="92"/>
      <c r="I21" s="92"/>
      <c r="J21" s="92"/>
      <c r="K21" s="92"/>
      <c r="L21" s="92"/>
      <c r="M21" s="92"/>
      <c r="N21" s="92"/>
    </row>
    <row r="22" spans="1:14" x14ac:dyDescent="0.25">
      <c r="A22" s="92"/>
      <c r="B22" s="92"/>
      <c r="C22" s="92"/>
      <c r="D22" s="92"/>
      <c r="E22" s="92"/>
      <c r="F22" s="92"/>
      <c r="G22" s="92"/>
      <c r="H22" s="92"/>
      <c r="I22" s="92"/>
      <c r="J22" s="92"/>
      <c r="K22" s="92"/>
      <c r="L22" s="92"/>
      <c r="M22" s="92"/>
      <c r="N22" s="92"/>
    </row>
    <row r="23" spans="1:14" x14ac:dyDescent="0.25">
      <c r="A23" s="92"/>
      <c r="B23" s="92"/>
      <c r="C23" s="92"/>
      <c r="D23" s="92"/>
      <c r="E23" s="92"/>
      <c r="F23" s="92"/>
      <c r="G23" s="92"/>
      <c r="H23" s="92"/>
      <c r="I23" s="92"/>
      <c r="J23" s="92"/>
      <c r="K23" s="92"/>
      <c r="L23" s="92"/>
      <c r="M23" s="92"/>
      <c r="N23" s="9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30"/>
  <sheetViews>
    <sheetView topLeftCell="A3" workbookViewId="0">
      <selection activeCell="C14" sqref="C14"/>
    </sheetView>
  </sheetViews>
  <sheetFormatPr defaultRowHeight="15" x14ac:dyDescent="0.25"/>
  <cols>
    <col min="1" max="1" width="27.7109375" customWidth="1"/>
    <col min="2" max="2" width="16.7109375" customWidth="1"/>
    <col min="3" max="3" width="13" customWidth="1"/>
    <col min="4" max="4" width="16.85546875" customWidth="1"/>
    <col min="5" max="5" width="17.140625" customWidth="1"/>
    <col min="6" max="6" width="20.42578125" customWidth="1"/>
    <col min="7" max="7" width="16.28515625" customWidth="1"/>
  </cols>
  <sheetData>
    <row r="1" spans="1:11" s="13" customFormat="1" x14ac:dyDescent="0.25">
      <c r="A1" s="189" t="s">
        <v>38</v>
      </c>
      <c r="B1" s="189"/>
      <c r="C1" s="189"/>
      <c r="D1" s="189"/>
      <c r="E1" s="189"/>
      <c r="F1" s="189"/>
      <c r="G1" s="189"/>
    </row>
    <row r="2" spans="1:11" ht="45" x14ac:dyDescent="0.25">
      <c r="A2" s="23" t="s">
        <v>28</v>
      </c>
      <c r="B2" s="24" t="s">
        <v>12</v>
      </c>
      <c r="C2" s="24" t="s">
        <v>13</v>
      </c>
      <c r="D2" s="24" t="s">
        <v>14</v>
      </c>
      <c r="E2" s="24" t="s">
        <v>15</v>
      </c>
      <c r="F2" s="24" t="s">
        <v>11</v>
      </c>
      <c r="G2" s="25" t="s">
        <v>23</v>
      </c>
    </row>
    <row r="3" spans="1:11" x14ac:dyDescent="0.25">
      <c r="A3" s="3" t="s">
        <v>16</v>
      </c>
      <c r="B3" s="6" t="s">
        <v>17</v>
      </c>
      <c r="C3" s="6" t="s">
        <v>17</v>
      </c>
      <c r="D3" s="6">
        <v>434</v>
      </c>
      <c r="E3" s="6" t="s">
        <v>17</v>
      </c>
      <c r="F3" s="9">
        <v>434</v>
      </c>
      <c r="G3" s="21">
        <v>390.6</v>
      </c>
    </row>
    <row r="4" spans="1:11" x14ac:dyDescent="0.25">
      <c r="A4" s="3" t="s">
        <v>18</v>
      </c>
      <c r="B4" s="6">
        <v>213</v>
      </c>
      <c r="C4" s="6" t="s">
        <v>17</v>
      </c>
      <c r="D4" s="6" t="s">
        <v>17</v>
      </c>
      <c r="E4" s="6" t="s">
        <v>17</v>
      </c>
      <c r="F4" s="9">
        <v>213</v>
      </c>
      <c r="G4" s="21">
        <v>191.70000000000002</v>
      </c>
    </row>
    <row r="5" spans="1:11" x14ac:dyDescent="0.25">
      <c r="A5" s="3" t="s">
        <v>19</v>
      </c>
      <c r="B5" s="6">
        <v>182</v>
      </c>
      <c r="C5" s="6" t="s">
        <v>17</v>
      </c>
      <c r="D5" s="6">
        <v>1070</v>
      </c>
      <c r="E5" s="6" t="s">
        <v>17</v>
      </c>
      <c r="F5" s="9">
        <v>1250</v>
      </c>
      <c r="G5" s="21">
        <v>1125</v>
      </c>
    </row>
    <row r="6" spans="1:11" x14ac:dyDescent="0.25">
      <c r="A6" s="4" t="s">
        <v>20</v>
      </c>
      <c r="B6" s="6" t="s">
        <v>17</v>
      </c>
      <c r="C6" s="6" t="s">
        <v>17</v>
      </c>
      <c r="D6" s="6" t="s">
        <v>17</v>
      </c>
      <c r="E6" s="6">
        <v>164700</v>
      </c>
      <c r="F6" s="9">
        <v>164700</v>
      </c>
      <c r="G6" s="14">
        <v>99600</v>
      </c>
    </row>
    <row r="7" spans="1:11" x14ac:dyDescent="0.25">
      <c r="A7" s="18" t="s">
        <v>21</v>
      </c>
      <c r="B7" s="19" t="s">
        <v>17</v>
      </c>
      <c r="C7" s="19">
        <v>518</v>
      </c>
      <c r="D7" s="19">
        <v>184</v>
      </c>
      <c r="E7" s="19" t="s">
        <v>17</v>
      </c>
      <c r="F7" s="20">
        <v>702</v>
      </c>
      <c r="G7" s="22">
        <v>631.80000000000007</v>
      </c>
    </row>
    <row r="8" spans="1:11" x14ac:dyDescent="0.25">
      <c r="A8" s="191" t="s">
        <v>22</v>
      </c>
      <c r="B8" s="192"/>
      <c r="C8" s="192"/>
      <c r="D8" s="192"/>
      <c r="E8" s="192"/>
      <c r="F8" s="192"/>
      <c r="G8" s="193"/>
    </row>
    <row r="9" spans="1:11" ht="27" customHeight="1" x14ac:dyDescent="0.25">
      <c r="A9" s="194" t="s">
        <v>29</v>
      </c>
      <c r="B9" s="195"/>
      <c r="C9" s="195"/>
      <c r="D9" s="195"/>
      <c r="E9" s="195"/>
      <c r="F9" s="195"/>
      <c r="G9" s="196"/>
      <c r="H9" s="13"/>
      <c r="I9" s="13"/>
      <c r="J9" s="13"/>
      <c r="K9" s="13"/>
    </row>
    <row r="10" spans="1:11" s="13" customFormat="1" x14ac:dyDescent="0.25">
      <c r="A10" s="15"/>
      <c r="B10" s="16"/>
      <c r="C10" s="16"/>
      <c r="D10" s="16"/>
      <c r="E10" s="17"/>
      <c r="F10" s="17"/>
      <c r="G10" s="17"/>
    </row>
    <row r="11" spans="1:11" s="13" customFormat="1" ht="33" customHeight="1" x14ac:dyDescent="0.25">
      <c r="A11" s="190" t="s">
        <v>41</v>
      </c>
      <c r="B11" s="190"/>
      <c r="C11" s="190"/>
      <c r="D11" s="190"/>
      <c r="E11" s="17"/>
      <c r="F11" s="17"/>
      <c r="G11" s="17"/>
    </row>
    <row r="12" spans="1:11" ht="45" x14ac:dyDescent="0.25">
      <c r="A12" s="8" t="s">
        <v>0</v>
      </c>
      <c r="B12" s="7" t="s">
        <v>1</v>
      </c>
      <c r="C12" s="7" t="s">
        <v>2</v>
      </c>
      <c r="D12" s="7" t="s">
        <v>3</v>
      </c>
      <c r="E12" s="2"/>
      <c r="F12" s="2"/>
      <c r="G12" s="2"/>
    </row>
    <row r="13" spans="1:11" x14ac:dyDescent="0.25">
      <c r="A13" s="4" t="s">
        <v>4</v>
      </c>
      <c r="B13" s="5" t="s">
        <v>5</v>
      </c>
      <c r="C13" s="11">
        <f>ROUND(SUM(F3:F7),3-(1+INT(LOG10(ABS(SUM(F3:F7))))))</f>
        <v>167000</v>
      </c>
      <c r="D13" s="11">
        <f>ROUND(SUM(G3:G7),3-(1+INT(LOG10(ABS(SUM(G3:G7))))))</f>
        <v>102000</v>
      </c>
      <c r="E13" s="2"/>
      <c r="F13" s="2"/>
      <c r="G13" s="2"/>
    </row>
    <row r="14" spans="1:11" x14ac:dyDescent="0.25">
      <c r="A14" s="4" t="s">
        <v>6</v>
      </c>
      <c r="B14" s="5" t="s">
        <v>7</v>
      </c>
      <c r="C14" s="11">
        <f>ROUND(SUM(F3:F5,F7),3-(1+INT(LOG10(ABS(SUM(F3:F5,F7))))))</f>
        <v>2600</v>
      </c>
      <c r="D14" s="11">
        <f>ROUND(SUM(G3:G5,G7),3-(1+INT(LOG10(ABS(SUM(G3:G5,G7))))))</f>
        <v>2340</v>
      </c>
      <c r="E14" s="2"/>
      <c r="F14" s="2"/>
      <c r="G14" s="2"/>
    </row>
    <row r="15" spans="1:11" x14ac:dyDescent="0.25">
      <c r="A15" s="4" t="s">
        <v>8</v>
      </c>
      <c r="B15" s="5" t="s">
        <v>9</v>
      </c>
      <c r="C15" s="11">
        <f>ROUND(SUM(F3:F5),3-(1+INT(LOG10(ABS(SUM(F3:F5))))))</f>
        <v>1900</v>
      </c>
      <c r="D15" s="11">
        <f>ROUND(SUM(G3:G5),3-(1+INT(LOG10(ABS(SUM(G3:G5))))))</f>
        <v>1710</v>
      </c>
      <c r="E15" s="2"/>
      <c r="F15" s="2"/>
      <c r="G15" s="2"/>
    </row>
    <row r="16" spans="1:11" ht="27" customHeight="1" x14ac:dyDescent="0.25">
      <c r="A16" s="186" t="s">
        <v>29</v>
      </c>
      <c r="B16" s="187"/>
      <c r="C16" s="187"/>
      <c r="D16" s="188"/>
      <c r="E16" s="2"/>
      <c r="F16" s="2"/>
      <c r="G16" s="2"/>
      <c r="H16" s="13"/>
      <c r="I16" s="13"/>
      <c r="J16" s="13"/>
      <c r="K16" s="13"/>
    </row>
    <row r="17" spans="1:11" x14ac:dyDescent="0.25">
      <c r="E17" s="2"/>
      <c r="F17" s="2"/>
      <c r="G17" s="2"/>
      <c r="H17" s="13"/>
      <c r="I17" s="13"/>
      <c r="J17" s="13"/>
      <c r="K17" s="13"/>
    </row>
    <row r="18" spans="1:11" ht="30" customHeight="1" x14ac:dyDescent="0.25">
      <c r="A18" s="190" t="s">
        <v>40</v>
      </c>
      <c r="B18" s="190"/>
      <c r="C18" s="190"/>
      <c r="D18" s="190"/>
    </row>
    <row r="19" spans="1:11" ht="45" x14ac:dyDescent="0.25">
      <c r="A19" s="8" t="s">
        <v>0</v>
      </c>
      <c r="B19" s="12" t="s">
        <v>1</v>
      </c>
      <c r="C19" s="12" t="s">
        <v>2</v>
      </c>
      <c r="D19" s="12" t="s">
        <v>23</v>
      </c>
    </row>
    <row r="20" spans="1:11" x14ac:dyDescent="0.25">
      <c r="A20" s="4" t="s">
        <v>4</v>
      </c>
      <c r="B20" s="5" t="s">
        <v>30</v>
      </c>
      <c r="C20" s="11">
        <v>167000</v>
      </c>
      <c r="D20" s="11">
        <v>102000</v>
      </c>
    </row>
    <row r="21" spans="1:11" x14ac:dyDescent="0.25">
      <c r="A21" s="4" t="s">
        <v>6</v>
      </c>
      <c r="B21" s="5" t="s">
        <v>31</v>
      </c>
      <c r="C21" s="11">
        <v>2170</v>
      </c>
      <c r="D21" s="11">
        <v>1950</v>
      </c>
    </row>
    <row r="22" spans="1:11" x14ac:dyDescent="0.25">
      <c r="A22" s="4" t="s">
        <v>8</v>
      </c>
      <c r="B22" s="5" t="s">
        <v>32</v>
      </c>
      <c r="C22" s="11">
        <v>1470</v>
      </c>
      <c r="D22" s="11">
        <v>1320</v>
      </c>
    </row>
    <row r="23" spans="1:11" ht="25.5" customHeight="1" x14ac:dyDescent="0.25">
      <c r="A23" s="186" t="s">
        <v>33</v>
      </c>
      <c r="B23" s="187"/>
      <c r="C23" s="187"/>
      <c r="D23" s="188"/>
    </row>
    <row r="25" spans="1:11" ht="31.5" customHeight="1" x14ac:dyDescent="0.25">
      <c r="A25" s="190" t="s">
        <v>39</v>
      </c>
      <c r="B25" s="190"/>
      <c r="C25" s="190"/>
      <c r="D25" s="190"/>
    </row>
    <row r="26" spans="1:11" ht="45" x14ac:dyDescent="0.25">
      <c r="A26" s="8" t="s">
        <v>0</v>
      </c>
      <c r="B26" s="12" t="s">
        <v>1</v>
      </c>
      <c r="C26" s="12" t="s">
        <v>2</v>
      </c>
      <c r="D26" s="12" t="s">
        <v>23</v>
      </c>
    </row>
    <row r="27" spans="1:11" x14ac:dyDescent="0.25">
      <c r="A27" s="4" t="s">
        <v>4</v>
      </c>
      <c r="B27" s="5" t="s">
        <v>34</v>
      </c>
      <c r="C27" s="11">
        <v>167000</v>
      </c>
      <c r="D27" s="11">
        <v>102000</v>
      </c>
    </row>
    <row r="28" spans="1:11" x14ac:dyDescent="0.25">
      <c r="A28" s="4" t="s">
        <v>6</v>
      </c>
      <c r="B28" s="5" t="s">
        <v>35</v>
      </c>
      <c r="C28" s="11">
        <v>2210</v>
      </c>
      <c r="D28" s="11">
        <v>1990</v>
      </c>
    </row>
    <row r="29" spans="1:11" x14ac:dyDescent="0.25">
      <c r="A29" s="4" t="s">
        <v>8</v>
      </c>
      <c r="B29" s="5" t="s">
        <v>36</v>
      </c>
      <c r="C29" s="11">
        <v>1510</v>
      </c>
      <c r="D29" s="11">
        <v>1360</v>
      </c>
    </row>
    <row r="30" spans="1:11" ht="39.75" customHeight="1" x14ac:dyDescent="0.25">
      <c r="A30" s="186" t="s">
        <v>37</v>
      </c>
      <c r="B30" s="187"/>
      <c r="C30" s="187"/>
      <c r="D30" s="188"/>
    </row>
  </sheetData>
  <mergeCells count="9">
    <mergeCell ref="A30:D30"/>
    <mergeCell ref="A1:G1"/>
    <mergeCell ref="A11:D11"/>
    <mergeCell ref="A18:D18"/>
    <mergeCell ref="A25:D25"/>
    <mergeCell ref="A8:G8"/>
    <mergeCell ref="A9:G9"/>
    <mergeCell ref="A16:D16"/>
    <mergeCell ref="A23:D23"/>
  </mergeCells>
  <pageMargins left="0.7" right="0.7" top="0.75" bottom="0.75" header="0.3" footer="0.3"/>
  <pageSetup orientation="portrait" verticalDpi="0" r:id="rId1"/>
  <ignoredErrors>
    <ignoredError sqref="C15:D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8" tint="0.79998168889431442"/>
  </sheetPr>
  <dimension ref="A1:W159"/>
  <sheetViews>
    <sheetView workbookViewId="0">
      <pane ySplit="2" topLeftCell="A3" activePane="bottomLeft" state="frozen"/>
      <selection activeCell="C9" sqref="C9:C10"/>
      <selection pane="bottomLeft" activeCell="B7" sqref="B7"/>
    </sheetView>
  </sheetViews>
  <sheetFormatPr defaultRowHeight="15" x14ac:dyDescent="0.25"/>
  <cols>
    <col min="1" max="1" width="37.140625" customWidth="1"/>
    <col min="2" max="2" width="24.42578125" customWidth="1"/>
    <col min="3" max="3" width="22.85546875" customWidth="1"/>
    <col min="4" max="4" width="11.5703125" hidden="1" customWidth="1"/>
    <col min="5" max="5" width="11.28515625" hidden="1" customWidth="1"/>
    <col min="6" max="6" width="7.5703125" hidden="1" customWidth="1"/>
    <col min="7" max="7" width="11.42578125" hidden="1" customWidth="1"/>
    <col min="8" max="8" width="21.7109375" style="13" customWidth="1"/>
    <col min="9" max="9" width="10.28515625" hidden="1" customWidth="1"/>
    <col min="10" max="10" width="7.7109375" hidden="1" customWidth="1"/>
    <col min="11" max="11" width="11.5703125" hidden="1" customWidth="1"/>
    <col min="12" max="12" width="10.42578125" hidden="1" customWidth="1"/>
    <col min="13" max="13" width="20.140625" style="13" customWidth="1"/>
    <col min="14" max="14" width="0.140625" customWidth="1"/>
    <col min="15" max="15" width="17.85546875" customWidth="1"/>
  </cols>
  <sheetData>
    <row r="1" spans="1:23" ht="78.75" customHeight="1" x14ac:dyDescent="0.25">
      <c r="A1" s="128"/>
      <c r="B1" s="92"/>
      <c r="C1" s="92"/>
      <c r="D1" s="92"/>
      <c r="E1" s="92"/>
      <c r="F1" s="92"/>
      <c r="G1" s="92"/>
      <c r="H1" s="92"/>
      <c r="I1" s="92"/>
      <c r="J1" s="92"/>
      <c r="K1" s="92"/>
      <c r="L1" s="92"/>
      <c r="M1" s="92"/>
      <c r="N1" s="92"/>
      <c r="O1" s="92"/>
      <c r="P1" s="92"/>
      <c r="Q1" s="92"/>
      <c r="R1" s="92"/>
      <c r="S1" s="92"/>
      <c r="T1" s="92"/>
      <c r="U1" s="92"/>
      <c r="V1" s="92"/>
      <c r="W1" s="92"/>
    </row>
    <row r="2" spans="1:23" ht="89.25" customHeight="1" x14ac:dyDescent="0.25">
      <c r="A2" s="100" t="s">
        <v>108</v>
      </c>
      <c r="B2" s="79" t="s">
        <v>127</v>
      </c>
      <c r="C2" s="81" t="s">
        <v>128</v>
      </c>
      <c r="D2" s="72" t="s">
        <v>42</v>
      </c>
      <c r="E2" s="80" t="s">
        <v>72</v>
      </c>
      <c r="F2" s="81" t="s">
        <v>70</v>
      </c>
      <c r="G2" s="80" t="s">
        <v>121</v>
      </c>
      <c r="H2" s="80" t="s">
        <v>121</v>
      </c>
      <c r="I2" s="37" t="s">
        <v>26</v>
      </c>
      <c r="J2" s="37" t="s">
        <v>27</v>
      </c>
      <c r="K2" s="37" t="s">
        <v>45</v>
      </c>
      <c r="L2" s="81" t="s">
        <v>125</v>
      </c>
      <c r="M2" s="81" t="s">
        <v>125</v>
      </c>
      <c r="N2" s="67" t="s">
        <v>71</v>
      </c>
      <c r="O2" s="67" t="s">
        <v>71</v>
      </c>
      <c r="P2" s="92"/>
      <c r="Q2" s="92"/>
      <c r="R2" s="92"/>
      <c r="S2" s="92"/>
      <c r="T2" s="92"/>
      <c r="U2" s="92"/>
      <c r="V2" s="92"/>
      <c r="W2" s="92"/>
    </row>
    <row r="3" spans="1:23" ht="18.75" customHeight="1" x14ac:dyDescent="0.25">
      <c r="A3" s="40" t="s">
        <v>114</v>
      </c>
      <c r="B3" s="51">
        <v>2</v>
      </c>
      <c r="C3" s="51">
        <v>1</v>
      </c>
      <c r="D3" s="45">
        <v>16.2</v>
      </c>
      <c r="E3" s="82">
        <f t="shared" ref="E3:E9" si="0">ROUND((B3*D3),3-(1+INT(LOG10(ABS((B3*D3))))))</f>
        <v>32.4</v>
      </c>
      <c r="F3" s="84">
        <f>C3*D3</f>
        <v>16.2</v>
      </c>
      <c r="G3" s="93">
        <f>(ROUND(((E3*365/1000000)),3-(1+INT(LOG10(ABS(((E3*365/1000000)))))))*1000000)</f>
        <v>11800</v>
      </c>
      <c r="H3" s="93">
        <f t="shared" ref="H3:H8" si="1">IFERROR(G3,0)</f>
        <v>11800</v>
      </c>
      <c r="I3" s="94" t="s">
        <v>5</v>
      </c>
      <c r="J3" s="94">
        <f>'Energy &amp; GHG Inputs'!$C$13</f>
        <v>167000</v>
      </c>
      <c r="K3" s="94">
        <f>'Energy &amp; GHG Inputs'!$D$13</f>
        <v>102000</v>
      </c>
      <c r="L3" s="95">
        <f>(ROUND(((F3*365/1000000)),3-(1+INT(LOG10(ABS(((F3*365/1000000)))))))*1000000)</f>
        <v>5910</v>
      </c>
      <c r="M3" s="95">
        <f t="shared" ref="M3:M9" si="2">IFERROR(L3,0)</f>
        <v>5910</v>
      </c>
      <c r="N3" s="68">
        <f>ABS((B3-C3)/((B3))*-100)</f>
        <v>50</v>
      </c>
      <c r="O3" s="68">
        <f>IFERROR(N3,0)</f>
        <v>50</v>
      </c>
      <c r="P3" s="92"/>
      <c r="Q3" s="92"/>
      <c r="R3" s="92"/>
      <c r="S3" s="92"/>
      <c r="T3" s="92"/>
      <c r="U3" s="92"/>
      <c r="V3" s="92"/>
      <c r="W3" s="92"/>
    </row>
    <row r="4" spans="1:23" ht="19.5" customHeight="1" x14ac:dyDescent="0.25">
      <c r="A4" s="40" t="s">
        <v>115</v>
      </c>
      <c r="B4" s="51">
        <v>3</v>
      </c>
      <c r="C4" s="51">
        <v>2</v>
      </c>
      <c r="D4" s="45">
        <v>5</v>
      </c>
      <c r="E4" s="82">
        <f>D4*B4</f>
        <v>15</v>
      </c>
      <c r="F4" s="84">
        <f>D4*C4</f>
        <v>10</v>
      </c>
      <c r="G4" s="93">
        <f>ROUND(((E4*365)/1000000),3-(1+INT(LOG10(ABS(((E4*365)/1000000))))))*1000000</f>
        <v>5480</v>
      </c>
      <c r="H4" s="93">
        <f t="shared" si="1"/>
        <v>5480</v>
      </c>
      <c r="I4" s="94"/>
      <c r="J4" s="94"/>
      <c r="K4" s="94">
        <v>102000</v>
      </c>
      <c r="L4" s="95">
        <f>(ROUND(((F4*365)/1000000),3-(1+INT(LOG10(ABS(((F4*365)/1000000))))))*1000000)</f>
        <v>3650</v>
      </c>
      <c r="M4" s="95">
        <f t="shared" si="2"/>
        <v>3650</v>
      </c>
      <c r="N4" s="68">
        <f t="shared" ref="N4:N9" si="3">ABS((B4-C4)/((B4))*100)</f>
        <v>33.333333333333329</v>
      </c>
      <c r="O4" s="68">
        <f t="shared" ref="O4:O9" si="4">IFERROR(N4,0)</f>
        <v>33.333333333333329</v>
      </c>
      <c r="P4" s="92"/>
      <c r="Q4" s="92"/>
      <c r="R4" s="92"/>
      <c r="S4" s="92"/>
      <c r="T4" s="92"/>
      <c r="U4" s="92"/>
      <c r="V4" s="92"/>
      <c r="W4" s="92"/>
    </row>
    <row r="5" spans="1:23" ht="16.5" customHeight="1" x14ac:dyDescent="0.25">
      <c r="A5" s="41" t="s">
        <v>116</v>
      </c>
      <c r="B5" s="51">
        <v>4</v>
      </c>
      <c r="C5" s="51">
        <v>1</v>
      </c>
      <c r="D5" s="45">
        <v>8.6999999999999993</v>
      </c>
      <c r="E5" s="82">
        <f t="shared" si="0"/>
        <v>34.799999999999997</v>
      </c>
      <c r="F5" s="84">
        <f>ROUND((C5*D5),3-(1+INT(LOG10(ABS((C5*D5))))))</f>
        <v>8.6999999999999993</v>
      </c>
      <c r="G5" s="93">
        <f>ROUND(((E5*365)/1000000),3-(1+INT(LOG10(ABS(((E5*365)/1000000))))))*1000000</f>
        <v>12700</v>
      </c>
      <c r="H5" s="93">
        <f t="shared" si="1"/>
        <v>12700</v>
      </c>
      <c r="I5" s="94" t="s">
        <v>5</v>
      </c>
      <c r="J5" s="94">
        <f>'Energy &amp; GHG Inputs'!$C$13</f>
        <v>167000</v>
      </c>
      <c r="K5" s="94">
        <f>'Energy &amp; GHG Inputs'!$D$13</f>
        <v>102000</v>
      </c>
      <c r="L5" s="95">
        <f>(ROUND(((F5*365)/1000000),3-(1+INT(LOG10(ABS(((F5*365)/1000000))))))*1000000)</f>
        <v>3180</v>
      </c>
      <c r="M5" s="95">
        <f t="shared" si="2"/>
        <v>3180</v>
      </c>
      <c r="N5" s="68">
        <f t="shared" si="3"/>
        <v>75</v>
      </c>
      <c r="O5" s="68">
        <f t="shared" si="4"/>
        <v>75</v>
      </c>
      <c r="P5" s="92"/>
      <c r="Q5" s="92"/>
      <c r="R5" s="92"/>
      <c r="S5" s="92"/>
      <c r="T5" s="92"/>
      <c r="U5" s="92"/>
      <c r="V5" s="92"/>
      <c r="W5" s="92"/>
    </row>
    <row r="6" spans="1:23" ht="17.25" customHeight="1" x14ac:dyDescent="0.25">
      <c r="A6" s="63" t="s">
        <v>117</v>
      </c>
      <c r="B6" s="51">
        <v>3</v>
      </c>
      <c r="C6" s="51">
        <v>1</v>
      </c>
      <c r="D6" s="45">
        <v>9.3000000000000007</v>
      </c>
      <c r="E6" s="82">
        <f t="shared" si="0"/>
        <v>27.9</v>
      </c>
      <c r="F6" s="84">
        <f>ROUND((C6*D6),3-(1+INT(LOG10(ABS((C6*D6))))))</f>
        <v>9.3000000000000007</v>
      </c>
      <c r="G6" s="93">
        <f>(ROUND(((E6*365)/1000000),3-(1+INT(LOG10(ABS(((E6*365)/1000000))))))*1000000)</f>
        <v>10200</v>
      </c>
      <c r="H6" s="93">
        <f t="shared" si="1"/>
        <v>10200</v>
      </c>
      <c r="I6" s="94" t="s">
        <v>5</v>
      </c>
      <c r="J6" s="94">
        <f>'Energy &amp; GHG Inputs'!$C$13</f>
        <v>167000</v>
      </c>
      <c r="K6" s="94">
        <f>'Energy &amp; GHG Inputs'!$D$13</f>
        <v>102000</v>
      </c>
      <c r="L6" s="95">
        <f>(ROUND(((F6*365)/1000000),3-(1+INT(LOG10(ABS(((F6*365)/1000000))))))*1000000)</f>
        <v>3390</v>
      </c>
      <c r="M6" s="95">
        <f t="shared" si="2"/>
        <v>3390</v>
      </c>
      <c r="N6" s="68">
        <f t="shared" si="3"/>
        <v>66.666666666666657</v>
      </c>
      <c r="O6" s="68">
        <f t="shared" si="4"/>
        <v>66.666666666666657</v>
      </c>
      <c r="P6" s="92"/>
      <c r="Q6" s="92"/>
      <c r="R6" s="92"/>
      <c r="S6" s="92"/>
      <c r="T6" s="92"/>
      <c r="U6" s="92"/>
      <c r="V6" s="92"/>
      <c r="W6" s="92"/>
    </row>
    <row r="7" spans="1:23" ht="18" customHeight="1" x14ac:dyDescent="0.25">
      <c r="A7" s="41" t="s">
        <v>118</v>
      </c>
      <c r="B7" s="51">
        <v>2</v>
      </c>
      <c r="C7" s="51">
        <v>1</v>
      </c>
      <c r="D7" s="45">
        <v>9.9</v>
      </c>
      <c r="E7" s="82">
        <f t="shared" si="0"/>
        <v>19.8</v>
      </c>
      <c r="F7" s="84">
        <f>ROUND((C7*D7),3-(1+INT(LOG10(ABS((C7*D7))))))</f>
        <v>9.9</v>
      </c>
      <c r="G7" s="93">
        <f>(ROUND(((E7*365)/1000000),3-(1+INT(LOG10(ABS(((E7*365)/1000000))))))*1000000)</f>
        <v>7230</v>
      </c>
      <c r="H7" s="93">
        <f t="shared" si="1"/>
        <v>7230</v>
      </c>
      <c r="I7" s="94" t="s">
        <v>7</v>
      </c>
      <c r="J7" s="94">
        <f>'Energy &amp; GHG Inputs'!$C$14</f>
        <v>2600</v>
      </c>
      <c r="K7" s="94">
        <f>'Energy &amp; GHG Inputs'!$D$14</f>
        <v>2340</v>
      </c>
      <c r="L7" s="95">
        <f>(ROUND(((F7*365)/1000000),3-(1+INT(LOG10(ABS(((F7*365)/1000000))))))*1000000)</f>
        <v>3610</v>
      </c>
      <c r="M7" s="95">
        <f t="shared" si="2"/>
        <v>3610</v>
      </c>
      <c r="N7" s="68">
        <f t="shared" si="3"/>
        <v>50</v>
      </c>
      <c r="O7" s="68">
        <f t="shared" si="4"/>
        <v>50</v>
      </c>
      <c r="P7" s="92"/>
      <c r="Q7" s="92"/>
      <c r="R7" s="92"/>
      <c r="S7" s="92"/>
      <c r="T7" s="92"/>
      <c r="U7" s="92"/>
      <c r="V7" s="92"/>
      <c r="W7" s="92"/>
    </row>
    <row r="8" spans="1:23" ht="19.5" customHeight="1" x14ac:dyDescent="0.25">
      <c r="A8" s="41" t="s">
        <v>119</v>
      </c>
      <c r="B8" s="51">
        <v>5</v>
      </c>
      <c r="C8" s="51">
        <v>4</v>
      </c>
      <c r="D8" s="45">
        <v>1.5</v>
      </c>
      <c r="E8" s="82">
        <f t="shared" si="0"/>
        <v>7.5</v>
      </c>
      <c r="F8" s="84">
        <f>ROUND((C8*D8),3-(1+INT(LOG10(ABS((C8*D8))))))</f>
        <v>6</v>
      </c>
      <c r="G8" s="93">
        <f>ROUND(((E8*365)/1000000),3-(1+INT(LOG10(ABS(((E8*365)/1000000))))))*1000000</f>
        <v>2740</v>
      </c>
      <c r="H8" s="93">
        <f t="shared" si="1"/>
        <v>2740</v>
      </c>
      <c r="I8" s="94" t="s">
        <v>5</v>
      </c>
      <c r="J8" s="94">
        <f>'Energy &amp; GHG Inputs'!$C$13</f>
        <v>167000</v>
      </c>
      <c r="K8" s="94">
        <f>'Energy &amp; GHG Inputs'!$D$13</f>
        <v>102000</v>
      </c>
      <c r="L8" s="95">
        <f>ROUND(((F8*365)/1000000),3-(1+INT(LOG10(ABS(((F8*365)/1000000))))))*1000000</f>
        <v>2190</v>
      </c>
      <c r="M8" s="95">
        <f t="shared" si="2"/>
        <v>2190</v>
      </c>
      <c r="N8" s="68">
        <f t="shared" si="3"/>
        <v>20</v>
      </c>
      <c r="O8" s="68">
        <f t="shared" si="4"/>
        <v>20</v>
      </c>
      <c r="P8" s="92"/>
      <c r="Q8" s="92"/>
      <c r="R8" s="92"/>
      <c r="S8" s="92"/>
      <c r="T8" s="92"/>
      <c r="U8" s="92"/>
      <c r="V8" s="92"/>
      <c r="W8" s="92"/>
    </row>
    <row r="9" spans="1:23" ht="16.5" customHeight="1" x14ac:dyDescent="0.25">
      <c r="A9" s="41" t="s">
        <v>120</v>
      </c>
      <c r="B9" s="64">
        <v>3</v>
      </c>
      <c r="C9" s="64">
        <v>2</v>
      </c>
      <c r="D9" s="65">
        <v>22</v>
      </c>
      <c r="E9" s="83">
        <f t="shared" si="0"/>
        <v>66</v>
      </c>
      <c r="F9" s="85">
        <f>ROUND((C9*D9),3-(1+INT(LOG10(ABS((C9*D9))))))</f>
        <v>44</v>
      </c>
      <c r="G9" s="96">
        <f>ROUND(((E9*365)/1000000),3-(1+INT(LOG10(ABS(((E9*365)/1000000))))))*1000000</f>
        <v>24100</v>
      </c>
      <c r="H9" s="96">
        <f>IFERROR(G9,0)</f>
        <v>24100</v>
      </c>
      <c r="I9" s="97" t="s">
        <v>7</v>
      </c>
      <c r="J9" s="97">
        <f>'Energy &amp; GHG Inputs'!$C$14</f>
        <v>2600</v>
      </c>
      <c r="K9" s="97">
        <f>'Energy &amp; GHG Inputs'!$D$14</f>
        <v>2340</v>
      </c>
      <c r="L9" s="98">
        <f>ROUND(((F9*365)/1000000),3-(1+INT(LOG10(ABS(((F9*365)/1000000))))))*1000000</f>
        <v>16100</v>
      </c>
      <c r="M9" s="98">
        <f t="shared" si="2"/>
        <v>16100</v>
      </c>
      <c r="N9" s="68">
        <f t="shared" si="3"/>
        <v>33.333333333333329</v>
      </c>
      <c r="O9" s="68">
        <f t="shared" si="4"/>
        <v>33.333333333333329</v>
      </c>
      <c r="P9" s="92"/>
      <c r="Q9" s="92"/>
      <c r="R9" s="92"/>
      <c r="S9" s="92"/>
      <c r="T9" s="92"/>
      <c r="U9" s="92"/>
      <c r="V9" s="92"/>
      <c r="W9" s="92"/>
    </row>
    <row r="10" spans="1:23" ht="21" x14ac:dyDescent="0.35">
      <c r="A10" s="130" t="s">
        <v>142</v>
      </c>
      <c r="B10" s="131"/>
      <c r="C10" s="131"/>
      <c r="D10" s="132"/>
      <c r="E10" s="132"/>
      <c r="F10" s="132"/>
      <c r="G10" s="132">
        <f>SUM(G3:G9)</f>
        <v>74250</v>
      </c>
      <c r="H10" s="132">
        <f>SUM(H3:H9)</f>
        <v>74250</v>
      </c>
      <c r="I10" s="132" t="s">
        <v>17</v>
      </c>
      <c r="J10" s="132" t="s">
        <v>17</v>
      </c>
      <c r="K10" s="132" t="s">
        <v>17</v>
      </c>
      <c r="L10" s="132">
        <f>SUM(L3:L9)</f>
        <v>38030</v>
      </c>
      <c r="M10" s="132">
        <f>SUM(M3:M9)</f>
        <v>38030</v>
      </c>
      <c r="N10" s="91"/>
      <c r="O10" s="91"/>
      <c r="P10" s="92"/>
      <c r="Q10" s="92"/>
      <c r="R10" s="92"/>
      <c r="S10" s="92"/>
      <c r="T10" s="92"/>
      <c r="U10" s="92"/>
      <c r="V10" s="92"/>
      <c r="W10" s="92"/>
    </row>
    <row r="11" spans="1:23" ht="21" x14ac:dyDescent="0.35">
      <c r="A11" s="130" t="s">
        <v>63</v>
      </c>
      <c r="B11" s="131"/>
      <c r="C11" s="131"/>
      <c r="D11" s="132"/>
      <c r="E11" s="132"/>
      <c r="F11" s="132"/>
      <c r="G11" s="133">
        <f>G10*0.0066</f>
        <v>490.05</v>
      </c>
      <c r="H11" s="133">
        <f>H10*0.0066</f>
        <v>490.05</v>
      </c>
      <c r="I11" s="133"/>
      <c r="J11" s="133"/>
      <c r="K11" s="133"/>
      <c r="L11" s="133">
        <f>L10*0.0115</f>
        <v>437.34499999999997</v>
      </c>
      <c r="M11" s="133">
        <f>M10*0.0066</f>
        <v>250.99799999999999</v>
      </c>
      <c r="N11" s="91"/>
      <c r="O11" s="91"/>
      <c r="P11" s="92"/>
      <c r="Q11" s="92"/>
      <c r="R11" s="92"/>
      <c r="S11" s="92"/>
      <c r="T11" s="92"/>
      <c r="U11" s="92"/>
      <c r="V11" s="92"/>
      <c r="W11" s="92"/>
    </row>
    <row r="12" spans="1:23" x14ac:dyDescent="0.25">
      <c r="A12" s="92"/>
      <c r="B12" s="92"/>
      <c r="C12" s="92"/>
      <c r="D12" s="92"/>
      <c r="E12" s="92"/>
      <c r="F12" s="92"/>
      <c r="G12" s="92"/>
      <c r="H12" s="92"/>
      <c r="I12" s="92"/>
      <c r="J12" s="92"/>
      <c r="K12" s="92"/>
      <c r="L12" s="92"/>
      <c r="M12" s="92"/>
      <c r="N12" s="92"/>
      <c r="O12" s="92"/>
      <c r="P12" s="92"/>
      <c r="Q12" s="92"/>
      <c r="R12" s="92"/>
      <c r="S12" s="92"/>
      <c r="T12" s="92"/>
      <c r="U12" s="92"/>
      <c r="V12" s="92"/>
      <c r="W12" s="92"/>
    </row>
    <row r="13" spans="1:23" x14ac:dyDescent="0.25">
      <c r="A13" s="92"/>
      <c r="B13" s="92"/>
      <c r="C13" s="92"/>
      <c r="D13" s="92"/>
      <c r="E13" s="92"/>
      <c r="F13" s="92"/>
      <c r="G13" s="92"/>
      <c r="H13" s="92"/>
      <c r="I13" s="92"/>
      <c r="J13" s="92"/>
      <c r="K13" s="92"/>
      <c r="L13" s="92"/>
      <c r="M13" s="92"/>
      <c r="N13" s="92"/>
      <c r="O13" s="92"/>
      <c r="P13" s="92"/>
      <c r="Q13" s="92"/>
      <c r="R13" s="92"/>
      <c r="S13" s="92"/>
      <c r="T13" s="92"/>
      <c r="U13" s="92"/>
      <c r="V13" s="92"/>
      <c r="W13" s="92"/>
    </row>
    <row r="14" spans="1:23" x14ac:dyDescent="0.25">
      <c r="A14" s="92"/>
      <c r="B14" s="92"/>
      <c r="C14" s="92"/>
      <c r="D14" s="92"/>
      <c r="E14" s="92"/>
      <c r="F14" s="92"/>
      <c r="G14" s="92"/>
      <c r="H14" s="92"/>
      <c r="I14" s="92"/>
      <c r="J14" s="92"/>
      <c r="K14" s="92"/>
      <c r="L14" s="92"/>
      <c r="M14" s="92"/>
      <c r="N14" s="92"/>
      <c r="O14" s="92"/>
      <c r="P14" s="92"/>
      <c r="Q14" s="92"/>
      <c r="R14" s="92"/>
      <c r="S14" s="92"/>
      <c r="T14" s="92"/>
      <c r="U14" s="92"/>
      <c r="V14" s="92"/>
      <c r="W14" s="92"/>
    </row>
    <row r="15" spans="1:23" x14ac:dyDescent="0.25">
      <c r="A15" s="92"/>
      <c r="B15" s="92"/>
      <c r="C15" s="92"/>
      <c r="D15" s="92"/>
      <c r="E15" s="92"/>
      <c r="F15" s="92"/>
      <c r="G15" s="92"/>
      <c r="H15" s="92"/>
      <c r="I15" s="92"/>
      <c r="J15" s="92"/>
      <c r="K15" s="92"/>
      <c r="L15" s="92"/>
      <c r="M15" s="92"/>
      <c r="N15" s="92"/>
      <c r="O15" s="92"/>
      <c r="P15" s="92"/>
      <c r="Q15" s="92"/>
      <c r="R15" s="92"/>
      <c r="S15" s="92"/>
      <c r="T15" s="92"/>
      <c r="U15" s="92"/>
      <c r="V15" s="92"/>
      <c r="W15" s="92"/>
    </row>
    <row r="16" spans="1:23" x14ac:dyDescent="0.25">
      <c r="A16" s="92"/>
      <c r="B16" s="92"/>
      <c r="C16" s="92"/>
      <c r="D16" s="92"/>
      <c r="E16" s="92"/>
      <c r="F16" s="92"/>
      <c r="G16" s="92"/>
      <c r="H16" s="92"/>
      <c r="I16" s="92"/>
      <c r="J16" s="92"/>
      <c r="K16" s="92"/>
      <c r="L16" s="92"/>
      <c r="M16" s="92"/>
      <c r="N16" s="92"/>
      <c r="O16" s="92"/>
      <c r="P16" s="92"/>
      <c r="Q16" s="92"/>
      <c r="R16" s="92"/>
      <c r="S16" s="92"/>
      <c r="T16" s="92"/>
      <c r="U16" s="92"/>
      <c r="V16" s="92"/>
      <c r="W16" s="92"/>
    </row>
    <row r="17" spans="1:23" x14ac:dyDescent="0.25">
      <c r="A17" s="92"/>
      <c r="B17" s="92"/>
      <c r="C17" s="92"/>
      <c r="D17" s="92"/>
      <c r="E17" s="92"/>
      <c r="F17" s="92"/>
      <c r="G17" s="92"/>
      <c r="H17" s="92"/>
      <c r="I17" s="92"/>
      <c r="J17" s="92"/>
      <c r="K17" s="92"/>
      <c r="L17" s="92"/>
      <c r="M17" s="92"/>
      <c r="N17" s="92"/>
      <c r="O17" s="92"/>
      <c r="P17" s="92"/>
      <c r="Q17" s="92"/>
      <c r="R17" s="92"/>
      <c r="S17" s="92"/>
      <c r="T17" s="92"/>
      <c r="U17" s="92"/>
      <c r="V17" s="92"/>
      <c r="W17" s="92"/>
    </row>
    <row r="18" spans="1:23" x14ac:dyDescent="0.25">
      <c r="A18" s="92"/>
      <c r="B18" s="92"/>
      <c r="C18" s="92"/>
      <c r="D18" s="92"/>
      <c r="E18" s="92"/>
      <c r="F18" s="92"/>
      <c r="G18" s="92"/>
      <c r="H18" s="92"/>
      <c r="I18" s="92"/>
      <c r="J18" s="92"/>
      <c r="K18" s="92"/>
      <c r="L18" s="92"/>
      <c r="M18" s="92"/>
      <c r="N18" s="92"/>
      <c r="O18" s="92"/>
      <c r="P18" s="92"/>
      <c r="Q18" s="92"/>
      <c r="R18" s="92"/>
      <c r="S18" s="92"/>
      <c r="T18" s="92"/>
      <c r="U18" s="92"/>
      <c r="V18" s="92"/>
      <c r="W18" s="92"/>
    </row>
    <row r="19" spans="1:23" x14ac:dyDescent="0.25">
      <c r="A19" s="92"/>
      <c r="B19" s="92"/>
      <c r="C19" s="92"/>
      <c r="D19" s="92"/>
      <c r="E19" s="92"/>
      <c r="F19" s="92"/>
      <c r="G19" s="92"/>
      <c r="H19" s="92"/>
      <c r="I19" s="92"/>
      <c r="J19" s="92"/>
      <c r="K19" s="92"/>
      <c r="L19" s="92"/>
      <c r="M19" s="92"/>
      <c r="N19" s="92"/>
      <c r="O19" s="92"/>
      <c r="P19" s="92"/>
      <c r="Q19" s="92"/>
      <c r="R19" s="92"/>
      <c r="S19" s="92"/>
      <c r="T19" s="92"/>
      <c r="U19" s="92"/>
      <c r="V19" s="92"/>
      <c r="W19" s="92"/>
    </row>
    <row r="20" spans="1:23" x14ac:dyDescent="0.25">
      <c r="A20" s="92"/>
      <c r="B20" s="92"/>
      <c r="C20" s="92"/>
      <c r="D20" s="92"/>
      <c r="E20" s="92"/>
      <c r="F20" s="92"/>
      <c r="G20" s="92"/>
      <c r="H20" s="92"/>
      <c r="I20" s="92"/>
      <c r="J20" s="92"/>
      <c r="K20" s="92"/>
      <c r="L20" s="92"/>
      <c r="M20" s="92"/>
      <c r="N20" s="92"/>
      <c r="O20" s="92"/>
      <c r="P20" s="92"/>
      <c r="Q20" s="92"/>
      <c r="R20" s="92"/>
      <c r="S20" s="92"/>
      <c r="T20" s="92"/>
      <c r="U20" s="92"/>
      <c r="V20" s="92"/>
      <c r="W20" s="92"/>
    </row>
    <row r="21" spans="1:23" x14ac:dyDescent="0.25">
      <c r="A21" s="92"/>
      <c r="B21" s="92"/>
      <c r="C21" s="92"/>
      <c r="D21" s="92"/>
      <c r="E21" s="92"/>
      <c r="F21" s="92"/>
      <c r="G21" s="92"/>
      <c r="H21" s="92"/>
      <c r="I21" s="92"/>
      <c r="J21" s="92"/>
      <c r="K21" s="92"/>
      <c r="L21" s="92"/>
      <c r="M21" s="92"/>
      <c r="N21" s="92"/>
      <c r="O21" s="92"/>
      <c r="P21" s="92"/>
      <c r="Q21" s="92"/>
      <c r="R21" s="92"/>
      <c r="S21" s="92"/>
      <c r="T21" s="92"/>
      <c r="U21" s="92"/>
      <c r="V21" s="92"/>
      <c r="W21" s="92"/>
    </row>
    <row r="22" spans="1:23" x14ac:dyDescent="0.25">
      <c r="A22" s="92"/>
      <c r="B22" s="92"/>
      <c r="C22" s="92"/>
      <c r="D22" s="92"/>
      <c r="E22" s="92"/>
      <c r="F22" s="92"/>
      <c r="G22" s="92"/>
      <c r="H22" s="92"/>
      <c r="I22" s="92"/>
      <c r="J22" s="92"/>
      <c r="K22" s="92"/>
      <c r="L22" s="92"/>
      <c r="M22" s="92"/>
      <c r="N22" s="92"/>
      <c r="O22" s="92"/>
      <c r="P22" s="92"/>
      <c r="Q22" s="92"/>
      <c r="R22" s="92"/>
      <c r="S22" s="92"/>
      <c r="T22" s="92"/>
      <c r="U22" s="92"/>
      <c r="V22" s="92"/>
      <c r="W22" s="92"/>
    </row>
    <row r="23" spans="1:23" x14ac:dyDescent="0.25">
      <c r="A23" s="92"/>
      <c r="B23" s="92"/>
      <c r="C23" s="92"/>
      <c r="D23" s="92"/>
      <c r="E23" s="92"/>
      <c r="F23" s="92"/>
      <c r="G23" s="92"/>
      <c r="H23" s="92"/>
      <c r="I23" s="92"/>
      <c r="J23" s="92"/>
      <c r="K23" s="92"/>
      <c r="L23" s="92"/>
      <c r="M23" s="92"/>
      <c r="N23" s="92"/>
      <c r="O23" s="92"/>
      <c r="P23" s="92"/>
      <c r="Q23" s="92"/>
      <c r="R23" s="92"/>
      <c r="S23" s="92"/>
      <c r="T23" s="92"/>
      <c r="U23" s="92"/>
      <c r="V23" s="92"/>
      <c r="W23" s="92"/>
    </row>
    <row r="24" spans="1:23" x14ac:dyDescent="0.25">
      <c r="A24" s="92"/>
      <c r="B24" s="92"/>
      <c r="C24" s="92"/>
      <c r="D24" s="92"/>
      <c r="E24" s="92"/>
      <c r="F24" s="92"/>
      <c r="G24" s="92"/>
      <c r="H24" s="92"/>
      <c r="I24" s="92"/>
      <c r="J24" s="92"/>
      <c r="K24" s="92"/>
      <c r="L24" s="92"/>
      <c r="M24" s="92"/>
      <c r="N24" s="92"/>
      <c r="O24" s="92"/>
      <c r="P24" s="92"/>
      <c r="Q24" s="92"/>
      <c r="R24" s="92"/>
      <c r="S24" s="92"/>
      <c r="T24" s="92"/>
      <c r="U24" s="92"/>
      <c r="V24" s="92"/>
      <c r="W24" s="92"/>
    </row>
    <row r="25" spans="1:23" x14ac:dyDescent="0.25">
      <c r="A25" s="92"/>
      <c r="B25" s="92"/>
      <c r="C25" s="92"/>
      <c r="D25" s="92"/>
      <c r="E25" s="92"/>
      <c r="F25" s="92"/>
      <c r="G25" s="92"/>
      <c r="H25" s="92"/>
      <c r="I25" s="92"/>
      <c r="J25" s="92"/>
      <c r="K25" s="92"/>
      <c r="L25" s="92"/>
      <c r="M25" s="92"/>
      <c r="N25" s="92"/>
      <c r="O25" s="92"/>
      <c r="P25" s="92"/>
      <c r="Q25" s="92"/>
      <c r="R25" s="92"/>
      <c r="S25" s="92"/>
      <c r="T25" s="92"/>
      <c r="U25" s="92"/>
      <c r="V25" s="92"/>
      <c r="W25" s="92"/>
    </row>
    <row r="26" spans="1:23" x14ac:dyDescent="0.25">
      <c r="A26" s="92"/>
      <c r="B26" s="92"/>
      <c r="C26" s="92"/>
      <c r="D26" s="92"/>
      <c r="E26" s="92"/>
      <c r="F26" s="92"/>
      <c r="G26" s="92"/>
      <c r="H26" s="92"/>
      <c r="I26" s="92"/>
      <c r="J26" s="92"/>
      <c r="K26" s="92"/>
      <c r="L26" s="92"/>
      <c r="M26" s="92"/>
      <c r="N26" s="92"/>
      <c r="O26" s="92"/>
      <c r="P26" s="92"/>
      <c r="Q26" s="92"/>
      <c r="R26" s="92"/>
      <c r="S26" s="92"/>
      <c r="T26" s="92"/>
      <c r="U26" s="92"/>
      <c r="V26" s="92"/>
      <c r="W26" s="92"/>
    </row>
    <row r="27" spans="1:23" x14ac:dyDescent="0.25">
      <c r="A27" s="92"/>
      <c r="B27" s="92"/>
      <c r="C27" s="92"/>
      <c r="D27" s="92"/>
      <c r="E27" s="92"/>
      <c r="F27" s="92"/>
      <c r="G27" s="92"/>
      <c r="H27" s="92"/>
      <c r="I27" s="92"/>
      <c r="J27" s="92"/>
      <c r="K27" s="92"/>
      <c r="L27" s="92"/>
      <c r="M27" s="92"/>
      <c r="N27" s="92"/>
      <c r="O27" s="92"/>
      <c r="P27" s="92"/>
      <c r="Q27" s="92"/>
      <c r="R27" s="92"/>
      <c r="S27" s="92"/>
      <c r="T27" s="92"/>
      <c r="U27" s="92"/>
      <c r="V27" s="92"/>
      <c r="W27" s="92"/>
    </row>
    <row r="28" spans="1:23" x14ac:dyDescent="0.25">
      <c r="A28" s="92"/>
      <c r="B28" s="92"/>
      <c r="C28" s="92"/>
      <c r="D28" s="92"/>
      <c r="E28" s="92"/>
      <c r="F28" s="92"/>
      <c r="G28" s="92"/>
      <c r="H28" s="92"/>
      <c r="I28" s="92"/>
      <c r="J28" s="92"/>
      <c r="K28" s="92"/>
      <c r="L28" s="92"/>
      <c r="M28" s="92"/>
      <c r="N28" s="92"/>
      <c r="O28" s="92"/>
      <c r="P28" s="92"/>
      <c r="Q28" s="92"/>
      <c r="R28" s="92"/>
      <c r="S28" s="92"/>
      <c r="T28" s="92"/>
      <c r="U28" s="92"/>
      <c r="V28" s="92"/>
      <c r="W28" s="92"/>
    </row>
    <row r="29" spans="1:23" x14ac:dyDescent="0.25">
      <c r="A29" s="92"/>
      <c r="B29" s="92"/>
      <c r="C29" s="92"/>
      <c r="D29" s="92"/>
      <c r="E29" s="92"/>
      <c r="F29" s="92"/>
      <c r="G29" s="92"/>
      <c r="H29" s="92"/>
      <c r="I29" s="92"/>
      <c r="J29" s="92"/>
      <c r="K29" s="92"/>
      <c r="L29" s="92"/>
      <c r="M29" s="92"/>
      <c r="N29" s="92"/>
      <c r="O29" s="92"/>
      <c r="P29" s="92"/>
      <c r="Q29" s="92"/>
      <c r="R29" s="92"/>
      <c r="S29" s="92"/>
      <c r="T29" s="92"/>
      <c r="U29" s="92"/>
      <c r="V29" s="92"/>
      <c r="W29" s="92"/>
    </row>
    <row r="30" spans="1:23" x14ac:dyDescent="0.25">
      <c r="A30" s="92"/>
      <c r="B30" s="92"/>
      <c r="C30" s="92"/>
      <c r="D30" s="92"/>
      <c r="E30" s="92"/>
      <c r="F30" s="92"/>
      <c r="G30" s="92"/>
      <c r="H30" s="92"/>
      <c r="I30" s="92"/>
      <c r="J30" s="92"/>
      <c r="K30" s="92"/>
      <c r="L30" s="92"/>
      <c r="M30" s="92"/>
      <c r="N30" s="92"/>
      <c r="O30" s="92"/>
      <c r="P30" s="92"/>
      <c r="Q30" s="92"/>
      <c r="R30" s="92"/>
      <c r="S30" s="92"/>
      <c r="T30" s="92"/>
      <c r="U30" s="92"/>
      <c r="V30" s="92"/>
      <c r="W30" s="92"/>
    </row>
    <row r="31" spans="1:23" x14ac:dyDescent="0.25">
      <c r="A31" s="92"/>
      <c r="B31" s="92"/>
      <c r="C31" s="92"/>
      <c r="D31" s="92"/>
      <c r="E31" s="92"/>
      <c r="F31" s="92"/>
      <c r="G31" s="92"/>
      <c r="H31" s="92"/>
      <c r="I31" s="92"/>
      <c r="J31" s="92"/>
      <c r="K31" s="92"/>
      <c r="L31" s="92"/>
      <c r="M31" s="92"/>
      <c r="N31" s="92"/>
      <c r="O31" s="92"/>
      <c r="P31" s="92"/>
      <c r="Q31" s="92"/>
      <c r="R31" s="92"/>
      <c r="S31" s="92"/>
      <c r="T31" s="92"/>
      <c r="U31" s="92"/>
      <c r="V31" s="92"/>
      <c r="W31" s="92"/>
    </row>
    <row r="32" spans="1:23" x14ac:dyDescent="0.25">
      <c r="A32" s="92"/>
      <c r="B32" s="92"/>
      <c r="C32" s="92"/>
      <c r="D32" s="92"/>
      <c r="E32" s="92"/>
      <c r="F32" s="92"/>
      <c r="G32" s="92"/>
      <c r="H32" s="92"/>
      <c r="I32" s="92"/>
      <c r="J32" s="92"/>
      <c r="K32" s="92"/>
      <c r="L32" s="92"/>
      <c r="M32" s="92"/>
      <c r="N32" s="92"/>
      <c r="O32" s="92"/>
      <c r="P32" s="92"/>
      <c r="Q32" s="92"/>
      <c r="R32" s="92"/>
      <c r="S32" s="92"/>
      <c r="T32" s="92"/>
      <c r="U32" s="92"/>
      <c r="V32" s="92"/>
      <c r="W32" s="92"/>
    </row>
    <row r="33" spans="1:23" x14ac:dyDescent="0.25">
      <c r="A33" s="92"/>
      <c r="B33" s="92"/>
      <c r="C33" s="92"/>
      <c r="D33" s="92"/>
      <c r="E33" s="92"/>
      <c r="F33" s="92"/>
      <c r="G33" s="92"/>
      <c r="H33" s="92"/>
      <c r="I33" s="92"/>
      <c r="J33" s="92"/>
      <c r="K33" s="92"/>
      <c r="L33" s="92"/>
      <c r="M33" s="92"/>
      <c r="N33" s="92"/>
      <c r="O33" s="92"/>
      <c r="P33" s="92"/>
      <c r="Q33" s="92"/>
      <c r="R33" s="92"/>
      <c r="S33" s="92"/>
      <c r="T33" s="92"/>
      <c r="U33" s="92"/>
      <c r="V33" s="92"/>
      <c r="W33" s="92"/>
    </row>
    <row r="34" spans="1:23" x14ac:dyDescent="0.25">
      <c r="A34" s="92"/>
      <c r="B34" s="92"/>
      <c r="C34" s="92"/>
      <c r="D34" s="92"/>
      <c r="E34" s="92"/>
      <c r="F34" s="92"/>
      <c r="G34" s="92"/>
      <c r="H34" s="92"/>
      <c r="I34" s="92"/>
      <c r="J34" s="92"/>
      <c r="K34" s="92"/>
      <c r="L34" s="92"/>
      <c r="M34" s="92"/>
      <c r="N34" s="92"/>
      <c r="O34" s="92"/>
      <c r="P34" s="92"/>
      <c r="Q34" s="92"/>
      <c r="R34" s="92"/>
      <c r="S34" s="92"/>
      <c r="T34" s="92"/>
      <c r="U34" s="92"/>
      <c r="V34" s="92"/>
      <c r="W34" s="92"/>
    </row>
    <row r="35" spans="1:23" x14ac:dyDescent="0.25">
      <c r="A35" s="92"/>
      <c r="B35" s="92"/>
      <c r="C35" s="92"/>
      <c r="D35" s="92"/>
      <c r="E35" s="92"/>
      <c r="F35" s="92"/>
      <c r="G35" s="92"/>
      <c r="H35" s="92"/>
      <c r="I35" s="92"/>
      <c r="J35" s="92"/>
      <c r="K35" s="92"/>
      <c r="L35" s="92"/>
      <c r="M35" s="92"/>
      <c r="N35" s="92"/>
      <c r="O35" s="92"/>
      <c r="P35" s="92"/>
      <c r="Q35" s="92"/>
      <c r="R35" s="92"/>
      <c r="S35" s="92"/>
      <c r="T35" s="92"/>
      <c r="U35" s="92"/>
      <c r="V35" s="92"/>
      <c r="W35" s="92"/>
    </row>
    <row r="36" spans="1:23" x14ac:dyDescent="0.25">
      <c r="A36" s="92"/>
      <c r="B36" s="92"/>
      <c r="C36" s="92"/>
      <c r="D36" s="92"/>
      <c r="E36" s="92"/>
      <c r="F36" s="92"/>
      <c r="G36" s="92"/>
      <c r="H36" s="92"/>
      <c r="I36" s="92"/>
      <c r="J36" s="92"/>
      <c r="K36" s="92"/>
      <c r="L36" s="92"/>
      <c r="M36" s="92"/>
      <c r="N36" s="92"/>
      <c r="O36" s="92"/>
      <c r="P36" s="92"/>
      <c r="Q36" s="92"/>
      <c r="R36" s="92"/>
      <c r="S36" s="92"/>
      <c r="T36" s="92"/>
      <c r="U36" s="92"/>
      <c r="V36" s="92"/>
      <c r="W36" s="92"/>
    </row>
    <row r="37" spans="1:23" x14ac:dyDescent="0.25">
      <c r="A37" s="92"/>
      <c r="B37" s="92"/>
      <c r="C37" s="92"/>
      <c r="D37" s="92"/>
      <c r="E37" s="92"/>
      <c r="F37" s="92"/>
      <c r="G37" s="92"/>
      <c r="H37" s="92"/>
      <c r="I37" s="92"/>
      <c r="J37" s="92"/>
      <c r="K37" s="92"/>
      <c r="L37" s="92"/>
      <c r="M37" s="92"/>
      <c r="N37" s="92"/>
      <c r="O37" s="92"/>
      <c r="P37" s="92"/>
      <c r="Q37" s="92"/>
      <c r="R37" s="92"/>
      <c r="S37" s="92"/>
      <c r="T37" s="92"/>
      <c r="U37" s="92"/>
      <c r="V37" s="92"/>
      <c r="W37" s="92"/>
    </row>
    <row r="38" spans="1:23" x14ac:dyDescent="0.25">
      <c r="A38" s="92"/>
      <c r="B38" s="92"/>
      <c r="C38" s="92"/>
      <c r="D38" s="92"/>
      <c r="E38" s="92"/>
      <c r="F38" s="92"/>
      <c r="G38" s="92"/>
      <c r="H38" s="92"/>
      <c r="I38" s="92"/>
      <c r="J38" s="92"/>
      <c r="K38" s="92"/>
      <c r="L38" s="92"/>
      <c r="M38" s="92"/>
      <c r="N38" s="92"/>
      <c r="O38" s="92"/>
      <c r="P38" s="92"/>
      <c r="Q38" s="92"/>
      <c r="R38" s="92"/>
      <c r="S38" s="92"/>
      <c r="T38" s="92"/>
      <c r="U38" s="92"/>
      <c r="V38" s="92"/>
      <c r="W38" s="92"/>
    </row>
    <row r="39" spans="1:23" x14ac:dyDescent="0.25">
      <c r="A39" s="92"/>
      <c r="B39" s="92"/>
      <c r="C39" s="92"/>
      <c r="D39" s="92"/>
      <c r="E39" s="92"/>
      <c r="F39" s="92"/>
      <c r="G39" s="92"/>
      <c r="H39" s="92"/>
      <c r="I39" s="92"/>
      <c r="J39" s="92"/>
      <c r="K39" s="92"/>
      <c r="L39" s="92"/>
      <c r="M39" s="92"/>
      <c r="N39" s="92"/>
      <c r="O39" s="92"/>
      <c r="P39" s="92"/>
      <c r="Q39" s="92"/>
      <c r="R39" s="92"/>
      <c r="S39" s="92"/>
      <c r="T39" s="92"/>
      <c r="U39" s="92"/>
      <c r="V39" s="92"/>
      <c r="W39" s="92"/>
    </row>
    <row r="40" spans="1:23" x14ac:dyDescent="0.25">
      <c r="A40" s="92"/>
      <c r="B40" s="92"/>
      <c r="C40" s="92"/>
      <c r="D40" s="92"/>
      <c r="E40" s="92"/>
      <c r="F40" s="92"/>
      <c r="G40" s="92"/>
      <c r="H40" s="92"/>
      <c r="I40" s="92"/>
      <c r="J40" s="92"/>
      <c r="K40" s="92"/>
      <c r="L40" s="92"/>
      <c r="M40" s="92"/>
      <c r="N40" s="92"/>
      <c r="O40" s="92"/>
      <c r="P40" s="92"/>
      <c r="Q40" s="92"/>
      <c r="R40" s="92"/>
      <c r="S40" s="92"/>
      <c r="T40" s="92"/>
      <c r="U40" s="92"/>
      <c r="V40" s="92"/>
      <c r="W40" s="92"/>
    </row>
    <row r="41" spans="1:23" x14ac:dyDescent="0.25">
      <c r="A41" s="92"/>
      <c r="B41" s="92"/>
      <c r="C41" s="92"/>
      <c r="D41" s="92"/>
      <c r="E41" s="92"/>
      <c r="F41" s="92"/>
      <c r="G41" s="92"/>
      <c r="H41" s="92"/>
      <c r="I41" s="92"/>
      <c r="J41" s="92"/>
      <c r="K41" s="92"/>
      <c r="L41" s="92"/>
      <c r="M41" s="92"/>
      <c r="N41" s="92"/>
      <c r="O41" s="92"/>
      <c r="P41" s="92"/>
      <c r="Q41" s="92"/>
      <c r="R41" s="92"/>
      <c r="S41" s="92"/>
      <c r="T41" s="92"/>
      <c r="U41" s="92"/>
      <c r="V41" s="92"/>
      <c r="W41" s="92"/>
    </row>
    <row r="42" spans="1:23" x14ac:dyDescent="0.25">
      <c r="A42" s="92"/>
      <c r="B42" s="92"/>
      <c r="C42" s="92"/>
      <c r="D42" s="92"/>
      <c r="E42" s="92"/>
      <c r="F42" s="92"/>
      <c r="G42" s="92"/>
      <c r="H42" s="92"/>
      <c r="I42" s="92"/>
      <c r="J42" s="92"/>
      <c r="K42" s="92"/>
      <c r="L42" s="92"/>
      <c r="M42" s="92"/>
      <c r="N42" s="92"/>
      <c r="O42" s="92"/>
      <c r="P42" s="92"/>
      <c r="Q42" s="92"/>
      <c r="R42" s="92"/>
      <c r="S42" s="92"/>
      <c r="T42" s="92"/>
      <c r="U42" s="92"/>
      <c r="V42" s="92"/>
      <c r="W42" s="92"/>
    </row>
    <row r="43" spans="1:23" x14ac:dyDescent="0.25">
      <c r="A43" s="92"/>
      <c r="B43" s="92"/>
      <c r="C43" s="92"/>
      <c r="D43" s="92"/>
      <c r="E43" s="92"/>
      <c r="F43" s="92"/>
      <c r="G43" s="92"/>
      <c r="H43" s="92"/>
      <c r="I43" s="92"/>
      <c r="J43" s="92"/>
      <c r="K43" s="92"/>
      <c r="L43" s="92"/>
      <c r="M43" s="92"/>
      <c r="N43" s="92"/>
      <c r="O43" s="92"/>
      <c r="P43" s="92"/>
      <c r="Q43" s="92"/>
      <c r="R43" s="92"/>
      <c r="S43" s="92"/>
      <c r="T43" s="92"/>
      <c r="U43" s="92"/>
      <c r="V43" s="92"/>
      <c r="W43" s="92"/>
    </row>
    <row r="44" spans="1:23" x14ac:dyDescent="0.25">
      <c r="A44" s="92"/>
      <c r="B44" s="92"/>
      <c r="C44" s="92"/>
      <c r="D44" s="92"/>
      <c r="E44" s="92"/>
      <c r="F44" s="92"/>
      <c r="G44" s="92"/>
      <c r="H44" s="92"/>
      <c r="I44" s="92"/>
      <c r="J44" s="92"/>
      <c r="K44" s="92"/>
      <c r="L44" s="92"/>
      <c r="M44" s="92"/>
      <c r="N44" s="92"/>
      <c r="O44" s="92"/>
      <c r="P44" s="92"/>
      <c r="Q44" s="92"/>
      <c r="R44" s="92"/>
      <c r="S44" s="92"/>
      <c r="T44" s="92"/>
      <c r="U44" s="92"/>
      <c r="V44" s="92"/>
      <c r="W44" s="92"/>
    </row>
    <row r="45" spans="1:23" x14ac:dyDescent="0.25">
      <c r="A45" s="92"/>
      <c r="B45" s="92"/>
      <c r="C45" s="92"/>
      <c r="D45" s="92"/>
      <c r="E45" s="92"/>
      <c r="F45" s="92"/>
      <c r="G45" s="92"/>
      <c r="H45" s="92"/>
      <c r="I45" s="92"/>
      <c r="J45" s="92"/>
      <c r="K45" s="92"/>
      <c r="L45" s="92"/>
      <c r="M45" s="92"/>
      <c r="N45" s="92"/>
      <c r="O45" s="92"/>
      <c r="P45" s="92"/>
      <c r="Q45" s="92"/>
      <c r="R45" s="92"/>
      <c r="S45" s="92"/>
      <c r="T45" s="92"/>
      <c r="U45" s="92"/>
      <c r="V45" s="92"/>
      <c r="W45" s="92"/>
    </row>
    <row r="46" spans="1:23" x14ac:dyDescent="0.25">
      <c r="A46" s="92"/>
      <c r="B46" s="92"/>
      <c r="C46" s="92"/>
      <c r="D46" s="92"/>
      <c r="E46" s="92"/>
      <c r="F46" s="92"/>
      <c r="G46" s="92"/>
      <c r="H46" s="92"/>
      <c r="I46" s="92"/>
      <c r="J46" s="92"/>
      <c r="K46" s="92"/>
      <c r="L46" s="92"/>
      <c r="M46" s="92"/>
      <c r="N46" s="92"/>
      <c r="O46" s="92"/>
      <c r="P46" s="92"/>
      <c r="Q46" s="92"/>
      <c r="R46" s="92"/>
      <c r="S46" s="92"/>
      <c r="T46" s="92"/>
      <c r="U46" s="92"/>
      <c r="V46" s="92"/>
      <c r="W46" s="92"/>
    </row>
    <row r="47" spans="1:23" x14ac:dyDescent="0.25">
      <c r="A47" s="92"/>
      <c r="B47" s="92"/>
      <c r="C47" s="92"/>
      <c r="D47" s="92"/>
      <c r="E47" s="92"/>
      <c r="F47" s="92"/>
      <c r="G47" s="92"/>
      <c r="H47" s="92"/>
      <c r="I47" s="92"/>
      <c r="J47" s="92"/>
      <c r="K47" s="92"/>
      <c r="L47" s="92"/>
      <c r="M47" s="92"/>
      <c r="N47" s="92"/>
      <c r="O47" s="92"/>
      <c r="P47" s="92"/>
      <c r="Q47" s="92"/>
      <c r="R47" s="92"/>
      <c r="S47" s="92"/>
      <c r="T47" s="92"/>
      <c r="U47" s="92"/>
      <c r="V47" s="92"/>
      <c r="W47" s="92"/>
    </row>
    <row r="48" spans="1:23" x14ac:dyDescent="0.25">
      <c r="A48" s="92"/>
      <c r="B48" s="92"/>
      <c r="C48" s="92"/>
      <c r="D48" s="92"/>
      <c r="E48" s="92"/>
      <c r="F48" s="92"/>
      <c r="G48" s="92"/>
      <c r="H48" s="92"/>
      <c r="I48" s="92"/>
      <c r="J48" s="92"/>
      <c r="K48" s="92"/>
      <c r="L48" s="92"/>
      <c r="M48" s="92"/>
      <c r="N48" s="92"/>
      <c r="O48" s="92"/>
      <c r="P48" s="92"/>
      <c r="Q48" s="92"/>
      <c r="R48" s="92"/>
      <c r="S48" s="92"/>
      <c r="T48" s="92"/>
      <c r="U48" s="92"/>
      <c r="V48" s="92"/>
      <c r="W48" s="92"/>
    </row>
    <row r="49" spans="1:23" x14ac:dyDescent="0.25">
      <c r="A49" s="92"/>
      <c r="B49" s="92"/>
      <c r="C49" s="92"/>
      <c r="D49" s="92"/>
      <c r="E49" s="92"/>
      <c r="F49" s="92"/>
      <c r="G49" s="92"/>
      <c r="H49" s="92"/>
      <c r="I49" s="92"/>
      <c r="J49" s="92"/>
      <c r="K49" s="92"/>
      <c r="L49" s="92"/>
      <c r="M49" s="92"/>
      <c r="N49" s="92"/>
      <c r="O49" s="92"/>
      <c r="P49" s="92"/>
      <c r="Q49" s="92"/>
      <c r="R49" s="92"/>
      <c r="S49" s="92"/>
      <c r="T49" s="92"/>
      <c r="U49" s="92"/>
      <c r="V49" s="92"/>
      <c r="W49" s="92"/>
    </row>
    <row r="50" spans="1:23" x14ac:dyDescent="0.25">
      <c r="A50" s="92"/>
      <c r="B50" s="92"/>
      <c r="C50" s="92"/>
      <c r="D50" s="92"/>
      <c r="E50" s="92"/>
      <c r="F50" s="92"/>
      <c r="G50" s="92"/>
      <c r="H50" s="92"/>
      <c r="I50" s="92"/>
      <c r="J50" s="92"/>
      <c r="K50" s="92"/>
      <c r="L50" s="92"/>
      <c r="M50" s="92"/>
      <c r="N50" s="92"/>
      <c r="O50" s="92"/>
      <c r="P50" s="92"/>
      <c r="Q50" s="92"/>
      <c r="R50" s="92"/>
      <c r="S50" s="92"/>
      <c r="T50" s="92"/>
      <c r="U50" s="92"/>
      <c r="V50" s="92"/>
      <c r="W50" s="92"/>
    </row>
    <row r="51" spans="1:23" x14ac:dyDescent="0.25">
      <c r="A51" s="92"/>
      <c r="B51" s="92"/>
      <c r="C51" s="92"/>
      <c r="D51" s="92"/>
      <c r="E51" s="92"/>
      <c r="F51" s="92"/>
      <c r="G51" s="92"/>
      <c r="H51" s="92"/>
      <c r="I51" s="92"/>
      <c r="J51" s="92"/>
      <c r="K51" s="92"/>
      <c r="L51" s="92"/>
      <c r="M51" s="92"/>
      <c r="N51" s="92"/>
      <c r="O51" s="92"/>
      <c r="P51" s="92"/>
      <c r="Q51" s="92"/>
      <c r="R51" s="92"/>
      <c r="S51" s="92"/>
      <c r="T51" s="92"/>
      <c r="U51" s="92"/>
      <c r="V51" s="92"/>
      <c r="W51" s="92"/>
    </row>
    <row r="52" spans="1:23" x14ac:dyDescent="0.25">
      <c r="A52" s="92"/>
      <c r="B52" s="92"/>
      <c r="C52" s="92"/>
      <c r="D52" s="92"/>
      <c r="E52" s="92"/>
      <c r="F52" s="92"/>
      <c r="G52" s="92"/>
      <c r="H52" s="92"/>
      <c r="I52" s="92"/>
      <c r="J52" s="92"/>
      <c r="K52" s="92"/>
      <c r="L52" s="92"/>
      <c r="M52" s="92"/>
      <c r="N52" s="92"/>
      <c r="O52" s="92"/>
      <c r="P52" s="92"/>
      <c r="Q52" s="92"/>
      <c r="R52" s="92"/>
      <c r="S52" s="92"/>
      <c r="T52" s="92"/>
      <c r="U52" s="92"/>
      <c r="V52" s="92"/>
      <c r="W52" s="92"/>
    </row>
    <row r="53" spans="1:23" x14ac:dyDescent="0.25">
      <c r="A53" s="92"/>
      <c r="B53" s="92"/>
      <c r="C53" s="92"/>
      <c r="D53" s="92"/>
      <c r="E53" s="92"/>
      <c r="F53" s="92"/>
      <c r="G53" s="92"/>
      <c r="H53" s="92"/>
      <c r="I53" s="92"/>
      <c r="J53" s="92"/>
      <c r="K53" s="92"/>
      <c r="L53" s="92"/>
      <c r="M53" s="92"/>
      <c r="N53" s="92"/>
      <c r="O53" s="92"/>
      <c r="P53" s="92"/>
      <c r="Q53" s="92"/>
      <c r="R53" s="92"/>
      <c r="S53" s="92"/>
      <c r="T53" s="92"/>
      <c r="U53" s="92"/>
      <c r="V53" s="92"/>
      <c r="W53" s="92"/>
    </row>
    <row r="54" spans="1:23" x14ac:dyDescent="0.25">
      <c r="A54" s="92"/>
      <c r="B54" s="92"/>
      <c r="C54" s="92"/>
      <c r="D54" s="92"/>
      <c r="E54" s="92"/>
      <c r="F54" s="92"/>
      <c r="G54" s="92"/>
      <c r="H54" s="92"/>
      <c r="I54" s="92"/>
      <c r="J54" s="92"/>
      <c r="K54" s="92"/>
      <c r="L54" s="92"/>
      <c r="M54" s="92"/>
      <c r="N54" s="92"/>
      <c r="O54" s="92"/>
      <c r="P54" s="92"/>
      <c r="Q54" s="92"/>
      <c r="R54" s="92"/>
      <c r="S54" s="92"/>
      <c r="T54" s="92"/>
      <c r="U54" s="92"/>
      <c r="V54" s="92"/>
      <c r="W54" s="92"/>
    </row>
    <row r="55" spans="1:23" x14ac:dyDescent="0.25">
      <c r="A55" s="92"/>
      <c r="B55" s="92"/>
      <c r="C55" s="92"/>
      <c r="D55" s="92"/>
      <c r="E55" s="92"/>
      <c r="F55" s="92"/>
      <c r="G55" s="92"/>
      <c r="H55" s="92"/>
      <c r="I55" s="92"/>
      <c r="J55" s="92"/>
      <c r="K55" s="92"/>
      <c r="L55" s="92"/>
      <c r="M55" s="92"/>
      <c r="N55" s="92"/>
      <c r="O55" s="92"/>
      <c r="P55" s="92"/>
      <c r="Q55" s="92"/>
      <c r="R55" s="92"/>
      <c r="S55" s="92"/>
      <c r="T55" s="92"/>
      <c r="U55" s="92"/>
      <c r="V55" s="92"/>
      <c r="W55" s="92"/>
    </row>
    <row r="56" spans="1:23" x14ac:dyDescent="0.25">
      <c r="A56" s="92"/>
      <c r="B56" s="92"/>
      <c r="C56" s="92"/>
      <c r="D56" s="92"/>
      <c r="E56" s="92"/>
      <c r="F56" s="92"/>
      <c r="G56" s="92"/>
      <c r="H56" s="92"/>
      <c r="I56" s="92"/>
      <c r="J56" s="92"/>
      <c r="K56" s="92"/>
      <c r="L56" s="92"/>
      <c r="M56" s="92"/>
      <c r="N56" s="92"/>
      <c r="O56" s="92"/>
      <c r="P56" s="92"/>
      <c r="Q56" s="92"/>
      <c r="R56" s="92"/>
      <c r="S56" s="92"/>
      <c r="T56" s="92"/>
      <c r="U56" s="92"/>
      <c r="V56" s="92"/>
      <c r="W56" s="92"/>
    </row>
    <row r="57" spans="1:23" x14ac:dyDescent="0.25">
      <c r="A57" s="92"/>
      <c r="B57" s="92"/>
      <c r="C57" s="92"/>
      <c r="D57" s="92"/>
      <c r="E57" s="92"/>
      <c r="F57" s="92"/>
      <c r="G57" s="92"/>
      <c r="H57" s="92"/>
      <c r="I57" s="92"/>
      <c r="J57" s="92"/>
      <c r="K57" s="92"/>
      <c r="L57" s="92"/>
      <c r="M57" s="92"/>
      <c r="N57" s="92"/>
      <c r="O57" s="92"/>
      <c r="P57" s="92"/>
      <c r="Q57" s="92"/>
      <c r="R57" s="92"/>
      <c r="S57" s="92"/>
      <c r="T57" s="92"/>
      <c r="U57" s="92"/>
      <c r="V57" s="92"/>
      <c r="W57" s="92"/>
    </row>
    <row r="58" spans="1:23" x14ac:dyDescent="0.25">
      <c r="A58" s="92"/>
      <c r="B58" s="92"/>
      <c r="C58" s="92"/>
      <c r="D58" s="92"/>
      <c r="E58" s="92"/>
      <c r="F58" s="92"/>
      <c r="G58" s="92"/>
      <c r="H58" s="92"/>
      <c r="I58" s="92"/>
      <c r="J58" s="92"/>
      <c r="K58" s="92"/>
      <c r="L58" s="92"/>
      <c r="M58" s="92"/>
      <c r="N58" s="92"/>
      <c r="O58" s="92"/>
      <c r="P58" s="92"/>
      <c r="Q58" s="92"/>
      <c r="R58" s="92"/>
      <c r="S58" s="92"/>
      <c r="T58" s="92"/>
      <c r="U58" s="92"/>
      <c r="V58" s="92"/>
      <c r="W58" s="92"/>
    </row>
    <row r="59" spans="1:23" x14ac:dyDescent="0.25">
      <c r="A59" s="92"/>
      <c r="B59" s="92"/>
      <c r="C59" s="92"/>
      <c r="D59" s="92"/>
      <c r="E59" s="92"/>
      <c r="F59" s="92"/>
      <c r="G59" s="92"/>
      <c r="H59" s="92"/>
      <c r="I59" s="92"/>
      <c r="J59" s="92"/>
      <c r="K59" s="92"/>
      <c r="L59" s="92"/>
      <c r="M59" s="92"/>
      <c r="N59" s="92"/>
      <c r="O59" s="92"/>
      <c r="P59" s="92"/>
      <c r="Q59" s="92"/>
      <c r="R59" s="92"/>
      <c r="S59" s="92"/>
      <c r="T59" s="92"/>
      <c r="U59" s="92"/>
      <c r="V59" s="92"/>
      <c r="W59" s="92"/>
    </row>
    <row r="60" spans="1:23" x14ac:dyDescent="0.25">
      <c r="A60" s="92"/>
      <c r="B60" s="92"/>
      <c r="C60" s="92"/>
      <c r="D60" s="92"/>
      <c r="E60" s="92"/>
      <c r="F60" s="92"/>
      <c r="G60" s="92"/>
      <c r="H60" s="92"/>
      <c r="I60" s="92"/>
      <c r="J60" s="92"/>
      <c r="K60" s="92"/>
      <c r="L60" s="92"/>
      <c r="M60" s="92"/>
      <c r="N60" s="92"/>
      <c r="O60" s="92"/>
      <c r="P60" s="92"/>
      <c r="Q60" s="92"/>
      <c r="R60" s="92"/>
      <c r="S60" s="92"/>
      <c r="T60" s="92"/>
      <c r="U60" s="92"/>
      <c r="V60" s="92"/>
      <c r="W60" s="92"/>
    </row>
    <row r="61" spans="1:23" x14ac:dyDescent="0.25">
      <c r="A61" s="92"/>
      <c r="B61" s="92"/>
      <c r="C61" s="92"/>
      <c r="D61" s="92"/>
      <c r="E61" s="92"/>
      <c r="F61" s="92"/>
      <c r="G61" s="92"/>
      <c r="H61" s="92"/>
      <c r="I61" s="92"/>
      <c r="J61" s="92"/>
      <c r="K61" s="92"/>
      <c r="L61" s="92"/>
      <c r="M61" s="92"/>
      <c r="N61" s="92"/>
      <c r="O61" s="92"/>
      <c r="P61" s="92"/>
      <c r="Q61" s="92"/>
      <c r="R61" s="92"/>
      <c r="S61" s="92"/>
      <c r="T61" s="92"/>
      <c r="U61" s="92"/>
      <c r="V61" s="92"/>
      <c r="W61" s="92"/>
    </row>
    <row r="62" spans="1:23" x14ac:dyDescent="0.25">
      <c r="A62" s="92"/>
      <c r="B62" s="92"/>
      <c r="C62" s="92"/>
      <c r="D62" s="92"/>
      <c r="E62" s="92"/>
      <c r="F62" s="92"/>
      <c r="G62" s="92"/>
      <c r="H62" s="92"/>
      <c r="I62" s="92"/>
      <c r="J62" s="92"/>
      <c r="K62" s="92"/>
      <c r="L62" s="92"/>
      <c r="M62" s="92"/>
      <c r="N62" s="92"/>
      <c r="O62" s="92"/>
      <c r="P62" s="92"/>
      <c r="Q62" s="92"/>
      <c r="R62" s="92"/>
      <c r="S62" s="92"/>
      <c r="T62" s="92"/>
      <c r="U62" s="92"/>
      <c r="V62" s="92"/>
      <c r="W62" s="92"/>
    </row>
    <row r="63" spans="1:23" x14ac:dyDescent="0.25">
      <c r="A63" s="92"/>
      <c r="B63" s="92"/>
      <c r="C63" s="92"/>
      <c r="D63" s="92"/>
      <c r="E63" s="92"/>
      <c r="F63" s="92"/>
      <c r="G63" s="92"/>
      <c r="H63" s="92"/>
      <c r="I63" s="92"/>
      <c r="J63" s="92"/>
      <c r="K63" s="92"/>
      <c r="L63" s="92"/>
      <c r="M63" s="92"/>
      <c r="N63" s="92"/>
      <c r="O63" s="92"/>
      <c r="P63" s="92"/>
      <c r="Q63" s="92"/>
      <c r="R63" s="92"/>
      <c r="S63" s="92"/>
      <c r="T63" s="92"/>
      <c r="U63" s="92"/>
      <c r="V63" s="92"/>
      <c r="W63" s="92"/>
    </row>
    <row r="64" spans="1:23" x14ac:dyDescent="0.25">
      <c r="A64" s="92"/>
      <c r="B64" s="92"/>
      <c r="C64" s="92"/>
      <c r="D64" s="92"/>
      <c r="E64" s="92"/>
      <c r="F64" s="92"/>
      <c r="G64" s="92"/>
      <c r="H64" s="92"/>
      <c r="I64" s="92"/>
      <c r="J64" s="92"/>
      <c r="K64" s="92"/>
      <c r="L64" s="92"/>
      <c r="M64" s="92"/>
      <c r="N64" s="92"/>
      <c r="O64" s="92"/>
      <c r="P64" s="92"/>
      <c r="Q64" s="92"/>
      <c r="R64" s="92"/>
      <c r="S64" s="92"/>
      <c r="T64" s="92"/>
      <c r="U64" s="92"/>
      <c r="V64" s="92"/>
      <c r="W64" s="92"/>
    </row>
    <row r="65" spans="1:23" x14ac:dyDescent="0.25">
      <c r="A65" s="92"/>
      <c r="B65" s="92"/>
      <c r="C65" s="92"/>
      <c r="D65" s="92"/>
      <c r="E65" s="92"/>
      <c r="F65" s="92"/>
      <c r="G65" s="92"/>
      <c r="H65" s="92"/>
      <c r="I65" s="92"/>
      <c r="J65" s="92"/>
      <c r="K65" s="92"/>
      <c r="L65" s="92"/>
      <c r="M65" s="92"/>
      <c r="N65" s="92"/>
      <c r="O65" s="92"/>
      <c r="P65" s="92"/>
      <c r="Q65" s="92"/>
      <c r="R65" s="92"/>
      <c r="S65" s="92"/>
      <c r="T65" s="92"/>
      <c r="U65" s="92"/>
      <c r="V65" s="92"/>
      <c r="W65" s="92"/>
    </row>
    <row r="66" spans="1:23" x14ac:dyDescent="0.25">
      <c r="A66" s="92"/>
      <c r="B66" s="92"/>
      <c r="C66" s="92"/>
      <c r="D66" s="92"/>
      <c r="E66" s="92"/>
      <c r="F66" s="92"/>
      <c r="G66" s="92"/>
      <c r="H66" s="92"/>
      <c r="I66" s="92"/>
      <c r="J66" s="92"/>
      <c r="K66" s="92"/>
      <c r="L66" s="92"/>
      <c r="M66" s="92"/>
      <c r="N66" s="92"/>
      <c r="O66" s="92"/>
      <c r="P66" s="92"/>
      <c r="Q66" s="92"/>
      <c r="R66" s="92"/>
      <c r="S66" s="92"/>
      <c r="T66" s="92"/>
      <c r="U66" s="92"/>
      <c r="V66" s="92"/>
      <c r="W66" s="92"/>
    </row>
    <row r="67" spans="1:23" x14ac:dyDescent="0.25">
      <c r="A67" s="92"/>
      <c r="B67" s="92"/>
      <c r="C67" s="92"/>
      <c r="D67" s="92"/>
      <c r="E67" s="92"/>
      <c r="F67" s="92"/>
      <c r="G67" s="92"/>
      <c r="H67" s="92"/>
      <c r="I67" s="92"/>
      <c r="J67" s="92"/>
      <c r="K67" s="92"/>
      <c r="L67" s="92"/>
      <c r="M67" s="92"/>
      <c r="N67" s="92"/>
      <c r="O67" s="92"/>
      <c r="P67" s="92"/>
      <c r="Q67" s="92"/>
      <c r="R67" s="92"/>
      <c r="S67" s="92"/>
      <c r="T67" s="92"/>
      <c r="U67" s="92"/>
      <c r="V67" s="92"/>
      <c r="W67" s="92"/>
    </row>
    <row r="68" spans="1:23" x14ac:dyDescent="0.25">
      <c r="A68" s="92"/>
      <c r="B68" s="92"/>
      <c r="C68" s="92"/>
      <c r="D68" s="92"/>
      <c r="E68" s="92"/>
      <c r="F68" s="92"/>
      <c r="G68" s="92"/>
      <c r="H68" s="92"/>
      <c r="I68" s="92"/>
      <c r="J68" s="92"/>
      <c r="K68" s="92"/>
      <c r="L68" s="92"/>
      <c r="M68" s="92"/>
      <c r="N68" s="92"/>
      <c r="O68" s="92"/>
      <c r="P68" s="92"/>
      <c r="Q68" s="92"/>
      <c r="R68" s="92"/>
      <c r="S68" s="92"/>
      <c r="T68" s="92"/>
      <c r="U68" s="92"/>
      <c r="V68" s="92"/>
      <c r="W68" s="92"/>
    </row>
    <row r="69" spans="1:23" x14ac:dyDescent="0.25">
      <c r="A69" s="92"/>
      <c r="B69" s="92"/>
      <c r="C69" s="92"/>
      <c r="D69" s="92"/>
      <c r="E69" s="92"/>
      <c r="F69" s="92"/>
      <c r="G69" s="92"/>
      <c r="H69" s="92"/>
      <c r="I69" s="92"/>
      <c r="J69" s="92"/>
      <c r="K69" s="92"/>
      <c r="L69" s="92"/>
      <c r="M69" s="92"/>
      <c r="N69" s="92"/>
      <c r="O69" s="92"/>
      <c r="P69" s="92"/>
      <c r="Q69" s="92"/>
      <c r="R69" s="92"/>
      <c r="S69" s="92"/>
      <c r="T69" s="92"/>
      <c r="U69" s="92"/>
      <c r="V69" s="92"/>
      <c r="W69" s="92"/>
    </row>
    <row r="70" spans="1:23" x14ac:dyDescent="0.25">
      <c r="A70" s="92"/>
      <c r="B70" s="92"/>
      <c r="C70" s="92"/>
      <c r="D70" s="92"/>
      <c r="E70" s="92"/>
      <c r="F70" s="92"/>
      <c r="G70" s="92"/>
      <c r="H70" s="92"/>
      <c r="I70" s="92"/>
      <c r="J70" s="92"/>
      <c r="K70" s="92"/>
      <c r="L70" s="92"/>
      <c r="M70" s="92"/>
      <c r="N70" s="92"/>
      <c r="O70" s="92"/>
      <c r="P70" s="92"/>
      <c r="Q70" s="92"/>
      <c r="R70" s="92"/>
      <c r="S70" s="92"/>
      <c r="T70" s="92"/>
      <c r="U70" s="92"/>
      <c r="V70" s="92"/>
      <c r="W70" s="92"/>
    </row>
    <row r="71" spans="1:23" x14ac:dyDescent="0.25">
      <c r="A71" s="92"/>
      <c r="B71" s="92"/>
      <c r="C71" s="92"/>
      <c r="D71" s="92"/>
      <c r="E71" s="92"/>
      <c r="F71" s="92"/>
      <c r="G71" s="92"/>
      <c r="H71" s="92"/>
      <c r="I71" s="92"/>
      <c r="J71" s="92"/>
      <c r="K71" s="92"/>
      <c r="L71" s="92"/>
      <c r="M71" s="92"/>
      <c r="N71" s="92"/>
      <c r="O71" s="92"/>
      <c r="P71" s="92"/>
      <c r="Q71" s="92"/>
      <c r="R71" s="92"/>
      <c r="S71" s="92"/>
      <c r="T71" s="92"/>
      <c r="U71" s="92"/>
      <c r="V71" s="92"/>
      <c r="W71" s="92"/>
    </row>
    <row r="72" spans="1:23" x14ac:dyDescent="0.25">
      <c r="A72" s="92"/>
      <c r="B72" s="92"/>
      <c r="C72" s="92"/>
      <c r="D72" s="92"/>
      <c r="E72" s="92"/>
      <c r="F72" s="92"/>
      <c r="G72" s="92"/>
      <c r="H72" s="92"/>
      <c r="I72" s="92"/>
      <c r="J72" s="92"/>
      <c r="K72" s="92"/>
      <c r="L72" s="92"/>
      <c r="M72" s="92"/>
      <c r="N72" s="92"/>
      <c r="O72" s="92"/>
      <c r="P72" s="92"/>
      <c r="Q72" s="92"/>
      <c r="R72" s="92"/>
      <c r="S72" s="92"/>
      <c r="T72" s="92"/>
      <c r="U72" s="92"/>
      <c r="V72" s="92"/>
      <c r="W72" s="92"/>
    </row>
    <row r="73" spans="1:23" x14ac:dyDescent="0.25">
      <c r="A73" s="92"/>
      <c r="B73" s="92"/>
      <c r="C73" s="92"/>
      <c r="D73" s="92"/>
      <c r="E73" s="92"/>
      <c r="F73" s="92"/>
      <c r="G73" s="92"/>
      <c r="H73" s="92"/>
      <c r="I73" s="92"/>
      <c r="J73" s="92"/>
      <c r="K73" s="92"/>
      <c r="L73" s="92"/>
      <c r="M73" s="92"/>
      <c r="N73" s="92"/>
      <c r="O73" s="92"/>
      <c r="P73" s="92"/>
      <c r="Q73" s="92"/>
      <c r="R73" s="92"/>
      <c r="S73" s="92"/>
      <c r="T73" s="92"/>
      <c r="U73" s="92"/>
      <c r="V73" s="92"/>
      <c r="W73" s="92"/>
    </row>
    <row r="74" spans="1:23" x14ac:dyDescent="0.25">
      <c r="A74" s="92"/>
      <c r="B74" s="92"/>
      <c r="C74" s="92"/>
      <c r="D74" s="92"/>
      <c r="E74" s="92"/>
      <c r="F74" s="92"/>
      <c r="G74" s="92"/>
      <c r="H74" s="92"/>
      <c r="I74" s="92"/>
      <c r="J74" s="92"/>
      <c r="K74" s="92"/>
      <c r="L74" s="92"/>
      <c r="M74" s="92"/>
      <c r="N74" s="92"/>
      <c r="O74" s="92"/>
      <c r="P74" s="92"/>
      <c r="Q74" s="92"/>
      <c r="R74" s="92"/>
      <c r="S74" s="92"/>
      <c r="T74" s="92"/>
      <c r="U74" s="92"/>
      <c r="V74" s="92"/>
      <c r="W74" s="92"/>
    </row>
    <row r="75" spans="1:23" x14ac:dyDescent="0.25">
      <c r="A75" s="92"/>
      <c r="B75" s="92"/>
      <c r="C75" s="92"/>
      <c r="D75" s="92"/>
      <c r="E75" s="92"/>
      <c r="F75" s="92"/>
      <c r="G75" s="92"/>
      <c r="H75" s="92"/>
      <c r="I75" s="92"/>
      <c r="J75" s="92"/>
      <c r="K75" s="92"/>
      <c r="L75" s="92"/>
      <c r="M75" s="92"/>
      <c r="N75" s="92"/>
      <c r="O75" s="92"/>
      <c r="P75" s="92"/>
      <c r="Q75" s="92"/>
      <c r="R75" s="92"/>
      <c r="S75" s="92"/>
      <c r="T75" s="92"/>
      <c r="U75" s="92"/>
      <c r="V75" s="92"/>
      <c r="W75" s="92"/>
    </row>
    <row r="76" spans="1:23" x14ac:dyDescent="0.25">
      <c r="A76" s="92"/>
      <c r="B76" s="92"/>
      <c r="C76" s="92"/>
      <c r="D76" s="92"/>
      <c r="E76" s="92"/>
      <c r="F76" s="92"/>
      <c r="G76" s="92"/>
      <c r="H76" s="92"/>
      <c r="I76" s="92"/>
      <c r="J76" s="92"/>
      <c r="K76" s="92"/>
      <c r="L76" s="92"/>
      <c r="M76" s="92"/>
      <c r="N76" s="92"/>
      <c r="O76" s="92"/>
      <c r="P76" s="92"/>
      <c r="Q76" s="92"/>
      <c r="R76" s="92"/>
      <c r="S76" s="92"/>
      <c r="T76" s="92"/>
      <c r="U76" s="92"/>
      <c r="V76" s="92"/>
      <c r="W76" s="92"/>
    </row>
    <row r="77" spans="1:23" x14ac:dyDescent="0.25">
      <c r="A77" s="92"/>
      <c r="B77" s="92"/>
      <c r="C77" s="92"/>
      <c r="D77" s="92"/>
      <c r="E77" s="92"/>
      <c r="F77" s="92"/>
      <c r="G77" s="92"/>
      <c r="H77" s="92"/>
      <c r="I77" s="92"/>
      <c r="J77" s="92"/>
      <c r="K77" s="92"/>
      <c r="L77" s="92"/>
      <c r="M77" s="92"/>
      <c r="N77" s="92"/>
      <c r="O77" s="92"/>
      <c r="P77" s="92"/>
      <c r="Q77" s="92"/>
      <c r="R77" s="92"/>
      <c r="S77" s="92"/>
      <c r="T77" s="92"/>
      <c r="U77" s="92"/>
      <c r="V77" s="92"/>
      <c r="W77" s="92"/>
    </row>
    <row r="78" spans="1:23" x14ac:dyDescent="0.25">
      <c r="A78" s="92"/>
      <c r="B78" s="92"/>
      <c r="C78" s="92"/>
      <c r="D78" s="92"/>
      <c r="E78" s="92"/>
      <c r="F78" s="92"/>
      <c r="G78" s="92"/>
      <c r="H78" s="92"/>
      <c r="I78" s="92"/>
      <c r="J78" s="92"/>
      <c r="K78" s="92"/>
      <c r="L78" s="92"/>
      <c r="M78" s="92"/>
      <c r="N78" s="92"/>
      <c r="O78" s="92"/>
      <c r="P78" s="92"/>
      <c r="Q78" s="92"/>
      <c r="R78" s="92"/>
      <c r="S78" s="92"/>
      <c r="T78" s="92"/>
      <c r="U78" s="92"/>
      <c r="V78" s="92"/>
      <c r="W78" s="92"/>
    </row>
    <row r="79" spans="1:23" x14ac:dyDescent="0.25">
      <c r="A79" s="92"/>
      <c r="B79" s="92"/>
      <c r="C79" s="92"/>
      <c r="D79" s="92"/>
      <c r="E79" s="92"/>
      <c r="F79" s="92"/>
      <c r="G79" s="92"/>
      <c r="H79" s="92"/>
      <c r="I79" s="92"/>
      <c r="J79" s="92"/>
      <c r="K79" s="92"/>
      <c r="L79" s="92"/>
      <c r="M79" s="92"/>
      <c r="N79" s="92"/>
      <c r="O79" s="92"/>
      <c r="P79" s="92"/>
      <c r="Q79" s="92"/>
      <c r="R79" s="92"/>
      <c r="S79" s="92"/>
      <c r="T79" s="92"/>
      <c r="U79" s="92"/>
      <c r="V79" s="92"/>
      <c r="W79" s="92"/>
    </row>
    <row r="80" spans="1:23" x14ac:dyDescent="0.25">
      <c r="A80" s="92"/>
      <c r="B80" s="92"/>
      <c r="C80" s="92"/>
      <c r="D80" s="92"/>
      <c r="E80" s="92"/>
      <c r="F80" s="92"/>
      <c r="G80" s="92"/>
      <c r="H80" s="92"/>
      <c r="I80" s="92"/>
      <c r="J80" s="92"/>
      <c r="K80" s="92"/>
      <c r="L80" s="92"/>
      <c r="M80" s="92"/>
      <c r="N80" s="92"/>
      <c r="O80" s="92"/>
      <c r="P80" s="92"/>
      <c r="Q80" s="92"/>
      <c r="R80" s="92"/>
      <c r="S80" s="92"/>
      <c r="T80" s="92"/>
      <c r="U80" s="92"/>
      <c r="V80" s="92"/>
      <c r="W80" s="92"/>
    </row>
    <row r="81" spans="1:23" x14ac:dyDescent="0.25">
      <c r="A81" s="92"/>
      <c r="B81" s="92"/>
      <c r="C81" s="92"/>
      <c r="D81" s="92"/>
      <c r="E81" s="92"/>
      <c r="F81" s="92"/>
      <c r="G81" s="92"/>
      <c r="H81" s="92"/>
      <c r="I81" s="92"/>
      <c r="J81" s="92"/>
      <c r="K81" s="92"/>
      <c r="L81" s="92"/>
      <c r="M81" s="92"/>
      <c r="N81" s="92"/>
      <c r="O81" s="92"/>
      <c r="P81" s="92"/>
      <c r="Q81" s="92"/>
      <c r="R81" s="92"/>
      <c r="S81" s="92"/>
      <c r="T81" s="92"/>
      <c r="U81" s="92"/>
      <c r="V81" s="92"/>
      <c r="W81" s="92"/>
    </row>
    <row r="82" spans="1:23" x14ac:dyDescent="0.25">
      <c r="A82" s="92"/>
      <c r="B82" s="92"/>
      <c r="C82" s="92"/>
      <c r="D82" s="92"/>
      <c r="E82" s="92"/>
      <c r="F82" s="92"/>
      <c r="G82" s="92"/>
      <c r="H82" s="92"/>
      <c r="I82" s="92"/>
      <c r="J82" s="92"/>
      <c r="K82" s="92"/>
      <c r="L82" s="92"/>
      <c r="M82" s="92"/>
      <c r="N82" s="92"/>
      <c r="O82" s="92"/>
      <c r="P82" s="92"/>
      <c r="Q82" s="92"/>
      <c r="R82" s="92"/>
      <c r="S82" s="92"/>
      <c r="T82" s="92"/>
      <c r="U82" s="92"/>
      <c r="V82" s="92"/>
      <c r="W82" s="92"/>
    </row>
    <row r="83" spans="1:23" x14ac:dyDescent="0.25">
      <c r="A83" s="92"/>
      <c r="B83" s="92"/>
      <c r="C83" s="92"/>
      <c r="D83" s="92"/>
      <c r="E83" s="92"/>
      <c r="F83" s="92"/>
      <c r="G83" s="92"/>
      <c r="H83" s="92"/>
      <c r="I83" s="92"/>
      <c r="J83" s="92"/>
      <c r="K83" s="92"/>
      <c r="L83" s="92"/>
      <c r="M83" s="92"/>
      <c r="N83" s="92"/>
      <c r="O83" s="92"/>
      <c r="P83" s="92"/>
      <c r="Q83" s="92"/>
      <c r="R83" s="92"/>
      <c r="S83" s="92"/>
      <c r="T83" s="92"/>
      <c r="U83" s="92"/>
      <c r="V83" s="92"/>
      <c r="W83" s="92"/>
    </row>
    <row r="84" spans="1:23" x14ac:dyDescent="0.25">
      <c r="A84" s="92"/>
      <c r="B84" s="92"/>
      <c r="C84" s="92"/>
      <c r="D84" s="92"/>
      <c r="E84" s="92"/>
      <c r="F84" s="92"/>
      <c r="G84" s="92"/>
      <c r="H84" s="92"/>
      <c r="I84" s="92"/>
      <c r="J84" s="92"/>
      <c r="K84" s="92"/>
      <c r="L84" s="92"/>
      <c r="M84" s="92"/>
      <c r="N84" s="92"/>
      <c r="O84" s="92"/>
      <c r="P84" s="92"/>
      <c r="Q84" s="92"/>
      <c r="R84" s="92"/>
      <c r="S84" s="92"/>
      <c r="T84" s="92"/>
      <c r="U84" s="92"/>
      <c r="V84" s="92"/>
      <c r="W84" s="92"/>
    </row>
    <row r="85" spans="1:23" x14ac:dyDescent="0.25">
      <c r="A85" s="92"/>
      <c r="B85" s="92"/>
      <c r="C85" s="92"/>
      <c r="D85" s="92"/>
      <c r="E85" s="92"/>
      <c r="F85" s="92"/>
      <c r="G85" s="92"/>
      <c r="H85" s="92"/>
      <c r="I85" s="92"/>
      <c r="J85" s="92"/>
      <c r="K85" s="92"/>
      <c r="L85" s="92"/>
      <c r="M85" s="92"/>
      <c r="N85" s="92"/>
      <c r="O85" s="92"/>
      <c r="P85" s="92"/>
      <c r="Q85" s="92"/>
      <c r="R85" s="92"/>
      <c r="S85" s="92"/>
      <c r="T85" s="92"/>
      <c r="U85" s="92"/>
      <c r="V85" s="92"/>
      <c r="W85" s="92"/>
    </row>
    <row r="86" spans="1:23" x14ac:dyDescent="0.25">
      <c r="A86" s="92"/>
      <c r="B86" s="92"/>
      <c r="C86" s="92"/>
      <c r="D86" s="92"/>
      <c r="E86" s="92"/>
      <c r="F86" s="92"/>
      <c r="G86" s="92"/>
      <c r="H86" s="92"/>
      <c r="I86" s="92"/>
      <c r="J86" s="92"/>
      <c r="K86" s="92"/>
      <c r="L86" s="92"/>
      <c r="M86" s="92"/>
      <c r="N86" s="92"/>
      <c r="O86" s="92"/>
      <c r="P86" s="92"/>
      <c r="Q86" s="92"/>
      <c r="R86" s="92"/>
      <c r="S86" s="92"/>
      <c r="T86" s="92"/>
      <c r="U86" s="92"/>
      <c r="V86" s="92"/>
      <c r="W86" s="92"/>
    </row>
    <row r="87" spans="1:23" x14ac:dyDescent="0.25">
      <c r="A87" s="92"/>
      <c r="B87" s="92"/>
      <c r="C87" s="92"/>
      <c r="D87" s="92"/>
      <c r="E87" s="92"/>
      <c r="F87" s="92"/>
      <c r="G87" s="92"/>
      <c r="H87" s="92"/>
      <c r="I87" s="92"/>
      <c r="J87" s="92"/>
      <c r="K87" s="92"/>
      <c r="L87" s="92"/>
      <c r="M87" s="92"/>
      <c r="N87" s="92"/>
      <c r="O87" s="92"/>
      <c r="P87" s="92"/>
      <c r="Q87" s="92"/>
      <c r="R87" s="92"/>
      <c r="S87" s="92"/>
      <c r="T87" s="92"/>
      <c r="U87" s="92"/>
      <c r="V87" s="92"/>
      <c r="W87" s="92"/>
    </row>
    <row r="88" spans="1:23" x14ac:dyDescent="0.25">
      <c r="A88" s="92"/>
      <c r="B88" s="92"/>
      <c r="C88" s="92"/>
      <c r="D88" s="92"/>
      <c r="E88" s="92"/>
      <c r="F88" s="92"/>
      <c r="G88" s="92"/>
      <c r="H88" s="92"/>
      <c r="I88" s="92"/>
      <c r="J88" s="92"/>
      <c r="K88" s="92"/>
      <c r="L88" s="92"/>
      <c r="M88" s="92"/>
      <c r="N88" s="92"/>
      <c r="O88" s="92"/>
      <c r="P88" s="92"/>
      <c r="Q88" s="92"/>
      <c r="R88" s="92"/>
      <c r="S88" s="92"/>
      <c r="T88" s="92"/>
      <c r="U88" s="92"/>
      <c r="V88" s="92"/>
      <c r="W88" s="92"/>
    </row>
    <row r="89" spans="1:23" x14ac:dyDescent="0.25">
      <c r="A89" s="92"/>
      <c r="B89" s="92"/>
      <c r="C89" s="92"/>
      <c r="D89" s="92"/>
      <c r="E89" s="92"/>
      <c r="F89" s="92"/>
      <c r="G89" s="92"/>
      <c r="H89" s="92"/>
      <c r="I89" s="92"/>
      <c r="J89" s="92"/>
      <c r="K89" s="92"/>
      <c r="L89" s="92"/>
      <c r="M89" s="92"/>
      <c r="N89" s="92"/>
      <c r="O89" s="92"/>
      <c r="P89" s="92"/>
      <c r="Q89" s="92"/>
      <c r="R89" s="92"/>
      <c r="S89" s="92"/>
      <c r="T89" s="92"/>
      <c r="U89" s="92"/>
      <c r="V89" s="92"/>
      <c r="W89" s="92"/>
    </row>
    <row r="90" spans="1:23" x14ac:dyDescent="0.25">
      <c r="A90" s="92"/>
      <c r="B90" s="92"/>
      <c r="C90" s="92"/>
      <c r="D90" s="92"/>
      <c r="E90" s="92"/>
      <c r="F90" s="92"/>
      <c r="G90" s="92"/>
      <c r="H90" s="92"/>
      <c r="I90" s="92"/>
      <c r="J90" s="92"/>
      <c r="K90" s="92"/>
      <c r="L90" s="92"/>
      <c r="M90" s="92"/>
      <c r="N90" s="92"/>
      <c r="O90" s="92"/>
      <c r="P90" s="92"/>
      <c r="Q90" s="92"/>
      <c r="R90" s="92"/>
      <c r="S90" s="92"/>
      <c r="T90" s="92"/>
      <c r="U90" s="92"/>
      <c r="V90" s="92"/>
      <c r="W90" s="92"/>
    </row>
    <row r="91" spans="1:23" x14ac:dyDescent="0.25">
      <c r="A91" s="92"/>
      <c r="B91" s="92"/>
      <c r="C91" s="92"/>
      <c r="D91" s="92"/>
      <c r="E91" s="92"/>
      <c r="F91" s="92"/>
      <c r="G91" s="92"/>
      <c r="H91" s="92"/>
      <c r="I91" s="92"/>
      <c r="J91" s="92"/>
      <c r="K91" s="92"/>
      <c r="L91" s="92"/>
      <c r="M91" s="92"/>
      <c r="N91" s="92"/>
      <c r="O91" s="92"/>
      <c r="P91" s="92"/>
      <c r="Q91" s="92"/>
      <c r="R91" s="92"/>
      <c r="S91" s="92"/>
      <c r="T91" s="92"/>
      <c r="U91" s="92"/>
      <c r="V91" s="92"/>
      <c r="W91" s="92"/>
    </row>
    <row r="92" spans="1:23" x14ac:dyDescent="0.25">
      <c r="A92" s="92"/>
      <c r="B92" s="92"/>
      <c r="C92" s="92"/>
      <c r="D92" s="92"/>
      <c r="E92" s="92"/>
      <c r="F92" s="92"/>
      <c r="G92" s="92"/>
      <c r="H92" s="92"/>
      <c r="I92" s="92"/>
      <c r="J92" s="92"/>
      <c r="K92" s="92"/>
      <c r="L92" s="92"/>
      <c r="M92" s="92"/>
      <c r="N92" s="92"/>
      <c r="O92" s="92"/>
      <c r="P92" s="92"/>
      <c r="Q92" s="92"/>
      <c r="R92" s="92"/>
      <c r="S92" s="92"/>
      <c r="T92" s="92"/>
      <c r="U92" s="92"/>
      <c r="V92" s="92"/>
      <c r="W92" s="92"/>
    </row>
    <row r="93" spans="1:23" x14ac:dyDescent="0.25">
      <c r="A93" s="92"/>
      <c r="B93" s="92"/>
      <c r="C93" s="92"/>
      <c r="D93" s="92"/>
      <c r="E93" s="92"/>
      <c r="F93" s="92"/>
      <c r="G93" s="92"/>
      <c r="H93" s="92"/>
      <c r="I93" s="92"/>
      <c r="J93" s="92"/>
      <c r="K93" s="92"/>
      <c r="L93" s="92"/>
      <c r="M93" s="92"/>
      <c r="N93" s="92"/>
      <c r="O93" s="92"/>
      <c r="P93" s="92"/>
      <c r="Q93" s="92"/>
      <c r="R93" s="92"/>
      <c r="S93" s="92"/>
      <c r="T93" s="92"/>
      <c r="U93" s="92"/>
      <c r="V93" s="92"/>
      <c r="W93" s="92"/>
    </row>
    <row r="94" spans="1:23" x14ac:dyDescent="0.25">
      <c r="A94" s="92"/>
      <c r="B94" s="92"/>
      <c r="C94" s="92"/>
      <c r="D94" s="92"/>
      <c r="E94" s="92"/>
      <c r="F94" s="92"/>
      <c r="G94" s="92"/>
      <c r="H94" s="92"/>
      <c r="I94" s="92"/>
      <c r="J94" s="92"/>
      <c r="K94" s="92"/>
      <c r="L94" s="92"/>
      <c r="M94" s="92"/>
      <c r="N94" s="92"/>
      <c r="O94" s="92"/>
      <c r="P94" s="92"/>
      <c r="Q94" s="92"/>
      <c r="R94" s="92"/>
      <c r="S94" s="92"/>
      <c r="T94" s="92"/>
      <c r="U94" s="92"/>
      <c r="V94" s="92"/>
      <c r="W94" s="92"/>
    </row>
    <row r="95" spans="1:23" x14ac:dyDescent="0.25">
      <c r="A95" s="92"/>
      <c r="B95" s="92"/>
      <c r="C95" s="92"/>
      <c r="D95" s="92"/>
      <c r="E95" s="92"/>
      <c r="F95" s="92"/>
      <c r="G95" s="92"/>
      <c r="H95" s="92"/>
      <c r="I95" s="92"/>
      <c r="J95" s="92"/>
      <c r="K95" s="92"/>
      <c r="L95" s="92"/>
      <c r="M95" s="92"/>
      <c r="N95" s="92"/>
      <c r="O95" s="92"/>
      <c r="P95" s="92"/>
      <c r="Q95" s="92"/>
      <c r="R95" s="92"/>
      <c r="S95" s="92"/>
      <c r="T95" s="92"/>
      <c r="U95" s="92"/>
      <c r="V95" s="92"/>
      <c r="W95" s="92"/>
    </row>
    <row r="96" spans="1:23" x14ac:dyDescent="0.25">
      <c r="A96" s="92"/>
      <c r="B96" s="92"/>
      <c r="C96" s="92"/>
      <c r="D96" s="92"/>
      <c r="E96" s="92"/>
      <c r="F96" s="92"/>
      <c r="G96" s="92"/>
      <c r="H96" s="92"/>
      <c r="I96" s="92"/>
      <c r="J96" s="92"/>
      <c r="K96" s="92"/>
      <c r="L96" s="92"/>
      <c r="M96" s="92"/>
      <c r="N96" s="92"/>
      <c r="O96" s="92"/>
      <c r="P96" s="92"/>
      <c r="Q96" s="92"/>
      <c r="R96" s="92"/>
      <c r="S96" s="92"/>
      <c r="T96" s="92"/>
      <c r="U96" s="92"/>
      <c r="V96" s="92"/>
      <c r="W96" s="92"/>
    </row>
    <row r="97" spans="1:23" x14ac:dyDescent="0.25">
      <c r="A97" s="92"/>
      <c r="B97" s="92"/>
      <c r="C97" s="92"/>
      <c r="D97" s="92"/>
      <c r="E97" s="92"/>
      <c r="F97" s="92"/>
      <c r="G97" s="92"/>
      <c r="H97" s="92"/>
      <c r="I97" s="92"/>
      <c r="J97" s="92"/>
      <c r="K97" s="92"/>
      <c r="L97" s="92"/>
      <c r="M97" s="92"/>
      <c r="N97" s="92"/>
      <c r="O97" s="92"/>
      <c r="P97" s="92"/>
      <c r="Q97" s="92"/>
      <c r="R97" s="92"/>
      <c r="S97" s="92"/>
      <c r="T97" s="92"/>
      <c r="U97" s="92"/>
      <c r="V97" s="92"/>
      <c r="W97" s="92"/>
    </row>
    <row r="98" spans="1:23" x14ac:dyDescent="0.25">
      <c r="A98" s="92"/>
      <c r="B98" s="92"/>
      <c r="C98" s="92"/>
      <c r="D98" s="92"/>
      <c r="E98" s="92"/>
      <c r="F98" s="92"/>
      <c r="G98" s="92"/>
      <c r="H98" s="92"/>
      <c r="I98" s="92"/>
      <c r="J98" s="92"/>
      <c r="K98" s="92"/>
      <c r="L98" s="92"/>
      <c r="M98" s="92"/>
      <c r="N98" s="92"/>
      <c r="O98" s="92"/>
      <c r="P98" s="92"/>
      <c r="Q98" s="92"/>
      <c r="R98" s="92"/>
      <c r="S98" s="92"/>
      <c r="T98" s="92"/>
      <c r="U98" s="92"/>
      <c r="V98" s="92"/>
      <c r="W98" s="92"/>
    </row>
    <row r="99" spans="1:23" x14ac:dyDescent="0.25">
      <c r="A99" s="92"/>
      <c r="B99" s="92"/>
      <c r="C99" s="92"/>
      <c r="D99" s="92"/>
      <c r="E99" s="92"/>
      <c r="F99" s="92"/>
      <c r="G99" s="92"/>
      <c r="H99" s="92"/>
      <c r="I99" s="92"/>
      <c r="J99" s="92"/>
      <c r="K99" s="92"/>
      <c r="L99" s="92"/>
      <c r="M99" s="92"/>
      <c r="N99" s="92"/>
      <c r="O99" s="92"/>
      <c r="P99" s="92"/>
      <c r="Q99" s="92"/>
      <c r="R99" s="92"/>
      <c r="S99" s="92"/>
      <c r="T99" s="92"/>
      <c r="U99" s="92"/>
      <c r="V99" s="92"/>
      <c r="W99" s="92"/>
    </row>
    <row r="100" spans="1:23" x14ac:dyDescent="0.25">
      <c r="A100" s="92"/>
      <c r="B100" s="92"/>
      <c r="C100" s="92"/>
      <c r="D100" s="92"/>
      <c r="E100" s="92"/>
      <c r="F100" s="92"/>
      <c r="G100" s="92"/>
      <c r="H100" s="92"/>
      <c r="I100" s="92"/>
      <c r="J100" s="92"/>
      <c r="K100" s="92"/>
      <c r="L100" s="92"/>
      <c r="M100" s="92"/>
      <c r="N100" s="92"/>
      <c r="O100" s="92"/>
      <c r="P100" s="92"/>
      <c r="Q100" s="92"/>
      <c r="R100" s="92"/>
      <c r="S100" s="92"/>
      <c r="T100" s="92"/>
      <c r="U100" s="92"/>
      <c r="V100" s="92"/>
      <c r="W100" s="92"/>
    </row>
    <row r="101" spans="1:23" x14ac:dyDescent="0.25">
      <c r="A101" s="92"/>
      <c r="B101" s="92"/>
      <c r="C101" s="92"/>
      <c r="D101" s="92"/>
      <c r="E101" s="92"/>
      <c r="F101" s="92"/>
      <c r="G101" s="92"/>
      <c r="H101" s="92"/>
      <c r="I101" s="92"/>
      <c r="J101" s="92"/>
      <c r="K101" s="92"/>
      <c r="L101" s="92"/>
      <c r="M101" s="92"/>
      <c r="N101" s="92"/>
      <c r="O101" s="92"/>
      <c r="P101" s="92"/>
      <c r="Q101" s="92"/>
      <c r="R101" s="92"/>
      <c r="S101" s="92"/>
      <c r="T101" s="92"/>
      <c r="U101" s="92"/>
      <c r="V101" s="92"/>
      <c r="W101" s="92"/>
    </row>
    <row r="102" spans="1:23" x14ac:dyDescent="0.25">
      <c r="A102" s="92"/>
      <c r="B102" s="92"/>
      <c r="C102" s="92"/>
      <c r="D102" s="92"/>
      <c r="E102" s="92"/>
      <c r="F102" s="92"/>
      <c r="G102" s="92"/>
      <c r="H102" s="92"/>
      <c r="I102" s="92"/>
      <c r="J102" s="92"/>
      <c r="K102" s="92"/>
      <c r="L102" s="92"/>
      <c r="M102" s="92"/>
      <c r="N102" s="92"/>
      <c r="O102" s="92"/>
      <c r="P102" s="92"/>
      <c r="Q102" s="92"/>
      <c r="R102" s="92"/>
      <c r="S102" s="92"/>
      <c r="T102" s="92"/>
      <c r="U102" s="92"/>
      <c r="V102" s="92"/>
      <c r="W102" s="92"/>
    </row>
    <row r="103" spans="1:23" x14ac:dyDescent="0.25">
      <c r="A103" s="92"/>
      <c r="B103" s="92"/>
      <c r="C103" s="92"/>
      <c r="D103" s="92"/>
      <c r="E103" s="92"/>
      <c r="F103" s="92"/>
      <c r="G103" s="92"/>
      <c r="H103" s="92"/>
      <c r="I103" s="92"/>
      <c r="J103" s="92"/>
      <c r="K103" s="92"/>
      <c r="L103" s="92"/>
      <c r="M103" s="92"/>
      <c r="N103" s="92"/>
      <c r="O103" s="92"/>
      <c r="P103" s="92"/>
      <c r="Q103" s="92"/>
      <c r="R103" s="92"/>
      <c r="S103" s="92"/>
      <c r="T103" s="92"/>
      <c r="U103" s="92"/>
      <c r="V103" s="92"/>
      <c r="W103" s="92"/>
    </row>
    <row r="104" spans="1:23" x14ac:dyDescent="0.25">
      <c r="A104" s="92"/>
      <c r="B104" s="92"/>
      <c r="C104" s="92"/>
      <c r="D104" s="92"/>
      <c r="E104" s="92"/>
      <c r="F104" s="92"/>
      <c r="G104" s="92"/>
      <c r="H104" s="92"/>
      <c r="I104" s="92"/>
      <c r="J104" s="92"/>
      <c r="K104" s="92"/>
      <c r="L104" s="92"/>
      <c r="M104" s="92"/>
      <c r="N104" s="92"/>
      <c r="O104" s="92"/>
      <c r="P104" s="92"/>
      <c r="Q104" s="92"/>
      <c r="R104" s="92"/>
      <c r="S104" s="92"/>
      <c r="T104" s="92"/>
      <c r="U104" s="92"/>
      <c r="V104" s="92"/>
      <c r="W104" s="92"/>
    </row>
    <row r="105" spans="1:23" x14ac:dyDescent="0.25">
      <c r="A105" s="92"/>
      <c r="B105" s="92"/>
      <c r="C105" s="92"/>
      <c r="D105" s="92"/>
      <c r="E105" s="92"/>
      <c r="F105" s="92"/>
      <c r="G105" s="92"/>
      <c r="H105" s="92"/>
      <c r="I105" s="92"/>
      <c r="J105" s="92"/>
      <c r="K105" s="92"/>
      <c r="L105" s="92"/>
      <c r="M105" s="92"/>
      <c r="N105" s="92"/>
      <c r="O105" s="92"/>
      <c r="P105" s="92"/>
      <c r="Q105" s="92"/>
      <c r="R105" s="92"/>
      <c r="S105" s="92"/>
      <c r="T105" s="92"/>
      <c r="U105" s="92"/>
      <c r="V105" s="92"/>
      <c r="W105" s="92"/>
    </row>
    <row r="106" spans="1:23" x14ac:dyDescent="0.25">
      <c r="A106" s="92"/>
      <c r="B106" s="92"/>
      <c r="C106" s="92"/>
      <c r="D106" s="92"/>
      <c r="E106" s="92"/>
      <c r="F106" s="92"/>
      <c r="G106" s="92"/>
      <c r="H106" s="92"/>
      <c r="I106" s="92"/>
      <c r="J106" s="92"/>
      <c r="K106" s="92"/>
      <c r="L106" s="92"/>
      <c r="M106" s="92"/>
      <c r="N106" s="92"/>
      <c r="O106" s="92"/>
      <c r="P106" s="92"/>
      <c r="Q106" s="92"/>
      <c r="R106" s="92"/>
      <c r="S106" s="92"/>
      <c r="T106" s="92"/>
      <c r="U106" s="92"/>
      <c r="V106" s="92"/>
      <c r="W106" s="92"/>
    </row>
    <row r="107" spans="1:23" x14ac:dyDescent="0.25">
      <c r="A107" s="92"/>
      <c r="B107" s="92"/>
      <c r="C107" s="92"/>
      <c r="D107" s="92"/>
      <c r="E107" s="92"/>
      <c r="F107" s="92"/>
      <c r="G107" s="92"/>
      <c r="H107" s="92"/>
      <c r="I107" s="92"/>
      <c r="J107" s="92"/>
      <c r="K107" s="92"/>
      <c r="L107" s="92"/>
      <c r="M107" s="92"/>
      <c r="N107" s="92"/>
      <c r="O107" s="92"/>
      <c r="P107" s="92"/>
      <c r="Q107" s="92"/>
      <c r="R107" s="92"/>
      <c r="S107" s="92"/>
      <c r="T107" s="92"/>
      <c r="U107" s="92"/>
      <c r="V107" s="92"/>
      <c r="W107" s="92"/>
    </row>
    <row r="108" spans="1:23" x14ac:dyDescent="0.25">
      <c r="A108" s="92"/>
      <c r="B108" s="92"/>
      <c r="C108" s="92"/>
      <c r="D108" s="92"/>
      <c r="E108" s="92"/>
      <c r="F108" s="92"/>
      <c r="G108" s="92"/>
      <c r="H108" s="92"/>
      <c r="I108" s="92"/>
      <c r="J108" s="92"/>
      <c r="K108" s="92"/>
      <c r="L108" s="92"/>
      <c r="M108" s="92"/>
      <c r="N108" s="92"/>
      <c r="O108" s="92"/>
      <c r="P108" s="92"/>
      <c r="Q108" s="92"/>
      <c r="R108" s="92"/>
      <c r="S108" s="92"/>
      <c r="T108" s="92"/>
      <c r="U108" s="92"/>
      <c r="V108" s="92"/>
      <c r="W108" s="92"/>
    </row>
    <row r="109" spans="1:23" x14ac:dyDescent="0.25">
      <c r="A109" s="92"/>
      <c r="B109" s="92"/>
      <c r="C109" s="92"/>
      <c r="D109" s="92"/>
      <c r="E109" s="92"/>
      <c r="F109" s="92"/>
      <c r="G109" s="92"/>
      <c r="H109" s="92"/>
      <c r="I109" s="92"/>
      <c r="J109" s="92"/>
      <c r="K109" s="92"/>
      <c r="L109" s="92"/>
      <c r="M109" s="92"/>
      <c r="N109" s="92"/>
      <c r="O109" s="92"/>
      <c r="P109" s="92"/>
      <c r="Q109" s="92"/>
      <c r="R109" s="92"/>
      <c r="S109" s="92"/>
      <c r="T109" s="92"/>
      <c r="U109" s="92"/>
      <c r="V109" s="92"/>
      <c r="W109" s="92"/>
    </row>
    <row r="110" spans="1:23" x14ac:dyDescent="0.25">
      <c r="A110" s="92"/>
      <c r="B110" s="92"/>
      <c r="C110" s="92"/>
      <c r="D110" s="92"/>
      <c r="E110" s="92"/>
      <c r="F110" s="92"/>
      <c r="G110" s="92"/>
      <c r="H110" s="92"/>
      <c r="I110" s="92"/>
      <c r="J110" s="92"/>
      <c r="K110" s="92"/>
      <c r="L110" s="92"/>
      <c r="M110" s="92"/>
      <c r="N110" s="92"/>
      <c r="O110" s="92"/>
      <c r="P110" s="92"/>
      <c r="Q110" s="92"/>
      <c r="R110" s="92"/>
      <c r="S110" s="92"/>
      <c r="T110" s="92"/>
      <c r="U110" s="92"/>
      <c r="V110" s="92"/>
      <c r="W110" s="92"/>
    </row>
    <row r="111" spans="1:23" x14ac:dyDescent="0.25">
      <c r="A111" s="92"/>
      <c r="B111" s="92"/>
      <c r="C111" s="92"/>
      <c r="D111" s="92"/>
      <c r="E111" s="92"/>
      <c r="F111" s="92"/>
      <c r="G111" s="92"/>
      <c r="H111" s="92"/>
      <c r="I111" s="92"/>
      <c r="J111" s="92"/>
      <c r="K111" s="92"/>
      <c r="L111" s="92"/>
      <c r="M111" s="92"/>
      <c r="N111" s="92"/>
      <c r="O111" s="92"/>
      <c r="P111" s="92"/>
      <c r="Q111" s="92"/>
      <c r="R111" s="92"/>
      <c r="S111" s="92"/>
      <c r="T111" s="92"/>
      <c r="U111" s="92"/>
      <c r="V111" s="92"/>
      <c r="W111" s="92"/>
    </row>
    <row r="112" spans="1:23" x14ac:dyDescent="0.25">
      <c r="A112" s="92"/>
      <c r="B112" s="92"/>
      <c r="C112" s="92"/>
      <c r="D112" s="92"/>
      <c r="E112" s="92"/>
      <c r="F112" s="92"/>
      <c r="G112" s="92"/>
      <c r="H112" s="92"/>
      <c r="I112" s="92"/>
      <c r="J112" s="92"/>
      <c r="K112" s="92"/>
      <c r="L112" s="92"/>
      <c r="M112" s="92"/>
      <c r="N112" s="92"/>
      <c r="O112" s="92"/>
      <c r="P112" s="92"/>
      <c r="Q112" s="92"/>
      <c r="R112" s="92"/>
      <c r="S112" s="92"/>
      <c r="T112" s="92"/>
      <c r="U112" s="92"/>
      <c r="V112" s="92"/>
      <c r="W112" s="92"/>
    </row>
    <row r="113" spans="1:23" x14ac:dyDescent="0.25">
      <c r="A113" s="92"/>
      <c r="B113" s="92"/>
      <c r="C113" s="92"/>
      <c r="D113" s="92"/>
      <c r="E113" s="92"/>
      <c r="F113" s="92"/>
      <c r="G113" s="92"/>
      <c r="H113" s="92"/>
      <c r="I113" s="92"/>
      <c r="J113" s="92"/>
      <c r="K113" s="92"/>
      <c r="L113" s="92"/>
      <c r="M113" s="92"/>
      <c r="N113" s="92"/>
      <c r="O113" s="92"/>
      <c r="P113" s="92"/>
      <c r="Q113" s="92"/>
      <c r="R113" s="92"/>
      <c r="S113" s="92"/>
      <c r="T113" s="92"/>
      <c r="U113" s="92"/>
      <c r="V113" s="92"/>
      <c r="W113" s="92"/>
    </row>
    <row r="114" spans="1:23" x14ac:dyDescent="0.25">
      <c r="A114" s="92"/>
      <c r="B114" s="92"/>
      <c r="C114" s="92"/>
      <c r="D114" s="92"/>
      <c r="E114" s="92"/>
      <c r="F114" s="92"/>
      <c r="G114" s="92"/>
      <c r="H114" s="92"/>
      <c r="I114" s="92"/>
      <c r="J114" s="92"/>
      <c r="K114" s="92"/>
      <c r="L114" s="92"/>
      <c r="M114" s="92"/>
      <c r="N114" s="92"/>
      <c r="O114" s="92"/>
      <c r="P114" s="92"/>
      <c r="Q114" s="92"/>
      <c r="R114" s="92"/>
      <c r="S114" s="92"/>
      <c r="T114" s="92"/>
      <c r="U114" s="92"/>
      <c r="V114" s="92"/>
      <c r="W114" s="92"/>
    </row>
    <row r="115" spans="1:23" x14ac:dyDescent="0.25">
      <c r="A115" s="92"/>
      <c r="B115" s="92"/>
      <c r="C115" s="92"/>
      <c r="D115" s="92"/>
      <c r="E115" s="92"/>
      <c r="F115" s="92"/>
      <c r="G115" s="92"/>
      <c r="H115" s="92"/>
      <c r="I115" s="92"/>
      <c r="J115" s="92"/>
      <c r="K115" s="92"/>
      <c r="L115" s="92"/>
      <c r="M115" s="92"/>
      <c r="N115" s="92"/>
      <c r="O115" s="92"/>
      <c r="P115" s="92"/>
      <c r="Q115" s="92"/>
      <c r="R115" s="92"/>
      <c r="S115" s="92"/>
      <c r="T115" s="92"/>
      <c r="U115" s="92"/>
      <c r="V115" s="92"/>
      <c r="W115" s="92"/>
    </row>
    <row r="116" spans="1:23" x14ac:dyDescent="0.25">
      <c r="A116" s="92"/>
      <c r="B116" s="92"/>
      <c r="C116" s="92"/>
      <c r="D116" s="92"/>
      <c r="E116" s="92"/>
      <c r="F116" s="92"/>
      <c r="G116" s="92"/>
      <c r="H116" s="92"/>
      <c r="I116" s="92"/>
      <c r="J116" s="92"/>
      <c r="K116" s="92"/>
      <c r="L116" s="92"/>
      <c r="M116" s="92"/>
      <c r="N116" s="92"/>
      <c r="O116" s="92"/>
      <c r="P116" s="92"/>
      <c r="Q116" s="92"/>
      <c r="R116" s="92"/>
      <c r="S116" s="92"/>
      <c r="T116" s="92"/>
      <c r="U116" s="92"/>
      <c r="V116" s="92"/>
      <c r="W116" s="92"/>
    </row>
    <row r="117" spans="1:23" x14ac:dyDescent="0.25">
      <c r="A117" s="92"/>
      <c r="B117" s="92"/>
      <c r="C117" s="92"/>
      <c r="D117" s="92"/>
      <c r="E117" s="92"/>
      <c r="F117" s="92"/>
      <c r="G117" s="92"/>
      <c r="H117" s="92"/>
      <c r="I117" s="92"/>
      <c r="J117" s="92"/>
      <c r="K117" s="92"/>
      <c r="L117" s="92"/>
      <c r="M117" s="92"/>
      <c r="N117" s="92"/>
      <c r="O117" s="92"/>
      <c r="P117" s="92"/>
      <c r="Q117" s="92"/>
      <c r="R117" s="92"/>
      <c r="S117" s="92"/>
      <c r="T117" s="92"/>
      <c r="U117" s="92"/>
      <c r="V117" s="92"/>
      <c r="W117" s="92"/>
    </row>
    <row r="118" spans="1:23" x14ac:dyDescent="0.25">
      <c r="A118" s="92"/>
      <c r="B118" s="92"/>
      <c r="C118" s="92"/>
      <c r="D118" s="92"/>
      <c r="E118" s="92"/>
      <c r="F118" s="92"/>
      <c r="G118" s="92"/>
      <c r="H118" s="92"/>
      <c r="I118" s="92"/>
      <c r="J118" s="92"/>
      <c r="K118" s="92"/>
      <c r="L118" s="92"/>
      <c r="M118" s="92"/>
      <c r="N118" s="92"/>
      <c r="O118" s="92"/>
      <c r="P118" s="92"/>
      <c r="Q118" s="92"/>
      <c r="R118" s="92"/>
      <c r="S118" s="92"/>
      <c r="T118" s="92"/>
      <c r="U118" s="92"/>
      <c r="V118" s="92"/>
      <c r="W118" s="92"/>
    </row>
    <row r="119" spans="1:23" x14ac:dyDescent="0.25">
      <c r="A119" s="92"/>
      <c r="B119" s="92"/>
      <c r="C119" s="92"/>
      <c r="D119" s="92"/>
      <c r="E119" s="92"/>
      <c r="F119" s="92"/>
      <c r="G119" s="92"/>
      <c r="H119" s="92"/>
      <c r="I119" s="92"/>
      <c r="J119" s="92"/>
      <c r="K119" s="92"/>
      <c r="L119" s="92"/>
      <c r="M119" s="92"/>
      <c r="N119" s="92"/>
      <c r="O119" s="92"/>
      <c r="P119" s="92"/>
      <c r="Q119" s="92"/>
      <c r="R119" s="92"/>
      <c r="S119" s="92"/>
      <c r="T119" s="92"/>
      <c r="U119" s="92"/>
      <c r="V119" s="92"/>
      <c r="W119" s="92"/>
    </row>
    <row r="120" spans="1:23" x14ac:dyDescent="0.25">
      <c r="A120" s="92"/>
      <c r="B120" s="92"/>
      <c r="C120" s="92"/>
      <c r="D120" s="92"/>
      <c r="E120" s="92"/>
      <c r="F120" s="92"/>
      <c r="G120" s="92"/>
      <c r="H120" s="92"/>
      <c r="I120" s="92"/>
      <c r="J120" s="92"/>
      <c r="K120" s="92"/>
      <c r="L120" s="92"/>
      <c r="M120" s="92"/>
      <c r="N120" s="92"/>
      <c r="O120" s="92"/>
      <c r="P120" s="92"/>
      <c r="Q120" s="92"/>
      <c r="R120" s="92"/>
      <c r="S120" s="92"/>
      <c r="T120" s="92"/>
      <c r="U120" s="92"/>
      <c r="V120" s="92"/>
      <c r="W120" s="92"/>
    </row>
    <row r="121" spans="1:23" x14ac:dyDescent="0.25">
      <c r="A121" s="92"/>
      <c r="B121" s="92"/>
      <c r="C121" s="92"/>
      <c r="D121" s="92"/>
      <c r="E121" s="92"/>
      <c r="F121" s="92"/>
      <c r="G121" s="92"/>
      <c r="H121" s="92"/>
      <c r="I121" s="92"/>
      <c r="J121" s="92"/>
      <c r="K121" s="92"/>
      <c r="L121" s="92"/>
      <c r="M121" s="92"/>
      <c r="N121" s="92"/>
      <c r="O121" s="92"/>
      <c r="P121" s="92"/>
      <c r="Q121" s="92"/>
      <c r="R121" s="92"/>
      <c r="S121" s="92"/>
      <c r="T121" s="92"/>
      <c r="U121" s="92"/>
      <c r="V121" s="92"/>
      <c r="W121" s="92"/>
    </row>
    <row r="122" spans="1:23" x14ac:dyDescent="0.25">
      <c r="A122" s="92"/>
      <c r="B122" s="92"/>
      <c r="C122" s="92"/>
      <c r="D122" s="92"/>
      <c r="E122" s="92"/>
      <c r="F122" s="92"/>
      <c r="G122" s="92"/>
      <c r="H122" s="92"/>
      <c r="I122" s="92"/>
      <c r="J122" s="92"/>
      <c r="K122" s="92"/>
      <c r="L122" s="92"/>
      <c r="M122" s="92"/>
      <c r="N122" s="92"/>
      <c r="O122" s="92"/>
      <c r="P122" s="92"/>
      <c r="Q122" s="92"/>
      <c r="R122" s="92"/>
      <c r="S122" s="92"/>
      <c r="T122" s="92"/>
      <c r="U122" s="92"/>
      <c r="V122" s="92"/>
      <c r="W122" s="92"/>
    </row>
    <row r="123" spans="1:23" x14ac:dyDescent="0.25">
      <c r="A123" s="92"/>
      <c r="B123" s="92"/>
      <c r="C123" s="92"/>
      <c r="D123" s="92"/>
      <c r="E123" s="92"/>
      <c r="F123" s="92"/>
      <c r="G123" s="92"/>
      <c r="H123" s="92"/>
      <c r="I123" s="92"/>
      <c r="J123" s="92"/>
      <c r="K123" s="92"/>
      <c r="L123" s="92"/>
      <c r="M123" s="92"/>
      <c r="N123" s="92"/>
      <c r="O123" s="92"/>
      <c r="P123" s="92"/>
      <c r="Q123" s="92"/>
      <c r="R123" s="92"/>
      <c r="S123" s="92"/>
      <c r="T123" s="92"/>
      <c r="U123" s="92"/>
      <c r="V123" s="92"/>
      <c r="W123" s="92"/>
    </row>
    <row r="124" spans="1:23" x14ac:dyDescent="0.25">
      <c r="A124" s="92"/>
      <c r="B124" s="92"/>
      <c r="C124" s="92"/>
      <c r="D124" s="92"/>
      <c r="E124" s="92"/>
      <c r="F124" s="92"/>
      <c r="G124" s="92"/>
      <c r="H124" s="92"/>
      <c r="I124" s="92"/>
      <c r="J124" s="92"/>
      <c r="K124" s="92"/>
      <c r="L124" s="92"/>
      <c r="M124" s="92"/>
      <c r="N124" s="92"/>
      <c r="O124" s="92"/>
      <c r="P124" s="92"/>
      <c r="Q124" s="92"/>
      <c r="R124" s="92"/>
      <c r="S124" s="92"/>
      <c r="T124" s="92"/>
      <c r="U124" s="92"/>
      <c r="V124" s="92"/>
      <c r="W124" s="92"/>
    </row>
    <row r="125" spans="1:23" x14ac:dyDescent="0.25">
      <c r="A125" s="92"/>
      <c r="B125" s="92"/>
      <c r="C125" s="92"/>
      <c r="D125" s="92"/>
      <c r="E125" s="92"/>
      <c r="F125" s="92"/>
      <c r="G125" s="92"/>
      <c r="H125" s="92"/>
      <c r="I125" s="92"/>
      <c r="J125" s="92"/>
      <c r="K125" s="92"/>
      <c r="L125" s="92"/>
      <c r="M125" s="92"/>
      <c r="N125" s="92"/>
      <c r="O125" s="92"/>
      <c r="P125" s="92"/>
      <c r="Q125" s="92"/>
      <c r="R125" s="92"/>
      <c r="S125" s="92"/>
      <c r="T125" s="92"/>
      <c r="U125" s="92"/>
      <c r="V125" s="92"/>
      <c r="W125" s="92"/>
    </row>
    <row r="126" spans="1:23" x14ac:dyDescent="0.25">
      <c r="A126" s="92"/>
      <c r="B126" s="92"/>
      <c r="C126" s="92"/>
      <c r="D126" s="92"/>
      <c r="E126" s="92"/>
      <c r="F126" s="92"/>
      <c r="G126" s="92"/>
      <c r="H126" s="92"/>
      <c r="I126" s="92"/>
      <c r="J126" s="92"/>
      <c r="K126" s="92"/>
      <c r="L126" s="92"/>
      <c r="M126" s="92"/>
      <c r="N126" s="92"/>
      <c r="O126" s="92"/>
      <c r="P126" s="92"/>
      <c r="Q126" s="92"/>
      <c r="R126" s="92"/>
      <c r="S126" s="92"/>
      <c r="T126" s="92"/>
      <c r="U126" s="92"/>
      <c r="V126" s="92"/>
      <c r="W126" s="92"/>
    </row>
    <row r="127" spans="1:23" x14ac:dyDescent="0.25">
      <c r="A127" s="92"/>
      <c r="B127" s="92"/>
      <c r="C127" s="92"/>
      <c r="D127" s="92"/>
      <c r="E127" s="92"/>
      <c r="F127" s="92"/>
      <c r="G127" s="92"/>
      <c r="H127" s="92"/>
      <c r="I127" s="92"/>
      <c r="J127" s="92"/>
      <c r="K127" s="92"/>
      <c r="L127" s="92"/>
      <c r="M127" s="92"/>
      <c r="N127" s="92"/>
      <c r="O127" s="92"/>
      <c r="P127" s="92"/>
      <c r="Q127" s="92"/>
      <c r="R127" s="92"/>
      <c r="S127" s="92"/>
      <c r="T127" s="92"/>
      <c r="U127" s="92"/>
      <c r="V127" s="92"/>
      <c r="W127" s="92"/>
    </row>
    <row r="128" spans="1:23" x14ac:dyDescent="0.25">
      <c r="A128" s="92"/>
      <c r="B128" s="92"/>
      <c r="C128" s="92"/>
      <c r="D128" s="92"/>
      <c r="E128" s="92"/>
      <c r="F128" s="92"/>
      <c r="G128" s="92"/>
      <c r="H128" s="92"/>
      <c r="I128" s="92"/>
      <c r="J128" s="92"/>
      <c r="K128" s="92"/>
      <c r="L128" s="92"/>
      <c r="M128" s="92"/>
      <c r="N128" s="92"/>
      <c r="O128" s="92"/>
      <c r="P128" s="92"/>
      <c r="Q128" s="92"/>
      <c r="R128" s="92"/>
      <c r="S128" s="92"/>
      <c r="T128" s="92"/>
      <c r="U128" s="92"/>
      <c r="V128" s="92"/>
      <c r="W128" s="92"/>
    </row>
    <row r="129" spans="1:23" x14ac:dyDescent="0.25">
      <c r="A129" s="92"/>
      <c r="B129" s="92"/>
      <c r="C129" s="92"/>
      <c r="D129" s="92"/>
      <c r="E129" s="92"/>
      <c r="F129" s="92"/>
      <c r="G129" s="92"/>
      <c r="H129" s="92"/>
      <c r="I129" s="92"/>
      <c r="J129" s="92"/>
      <c r="K129" s="92"/>
      <c r="L129" s="92"/>
      <c r="M129" s="92"/>
      <c r="N129" s="92"/>
      <c r="O129" s="92"/>
      <c r="P129" s="92"/>
      <c r="Q129" s="92"/>
      <c r="R129" s="92"/>
      <c r="S129" s="92"/>
      <c r="T129" s="92"/>
      <c r="U129" s="92"/>
      <c r="V129" s="92"/>
      <c r="W129" s="92"/>
    </row>
    <row r="130" spans="1:23" x14ac:dyDescent="0.25">
      <c r="A130" s="92"/>
      <c r="B130" s="92"/>
      <c r="C130" s="92"/>
      <c r="D130" s="92"/>
      <c r="E130" s="92"/>
      <c r="F130" s="92"/>
      <c r="G130" s="92"/>
      <c r="H130" s="92"/>
      <c r="I130" s="92"/>
      <c r="J130" s="92"/>
      <c r="K130" s="92"/>
      <c r="L130" s="92"/>
      <c r="M130" s="92"/>
      <c r="N130" s="92"/>
      <c r="O130" s="92"/>
      <c r="P130" s="92"/>
      <c r="Q130" s="92"/>
      <c r="R130" s="92"/>
      <c r="S130" s="92"/>
      <c r="T130" s="92"/>
      <c r="U130" s="92"/>
      <c r="V130" s="92"/>
      <c r="W130" s="92"/>
    </row>
    <row r="131" spans="1:23" x14ac:dyDescent="0.25">
      <c r="A131" s="92"/>
      <c r="B131" s="92"/>
      <c r="C131" s="92"/>
      <c r="D131" s="92"/>
      <c r="E131" s="92"/>
      <c r="F131" s="92"/>
      <c r="G131" s="92"/>
      <c r="H131" s="92"/>
      <c r="I131" s="92"/>
      <c r="J131" s="92"/>
      <c r="K131" s="92"/>
      <c r="L131" s="92"/>
      <c r="M131" s="92"/>
      <c r="N131" s="92"/>
      <c r="O131" s="92"/>
      <c r="P131" s="92"/>
      <c r="Q131" s="92"/>
      <c r="R131" s="92"/>
      <c r="S131" s="92"/>
      <c r="T131" s="92"/>
      <c r="U131" s="92"/>
      <c r="V131" s="92"/>
      <c r="W131" s="92"/>
    </row>
    <row r="132" spans="1:23" x14ac:dyDescent="0.25">
      <c r="A132" s="92"/>
      <c r="B132" s="92"/>
      <c r="C132" s="92"/>
      <c r="D132" s="92"/>
      <c r="E132" s="92"/>
      <c r="F132" s="92"/>
      <c r="G132" s="92"/>
      <c r="H132" s="92"/>
      <c r="I132" s="92"/>
      <c r="J132" s="92"/>
      <c r="K132" s="92"/>
      <c r="L132" s="92"/>
      <c r="M132" s="92"/>
      <c r="N132" s="92"/>
      <c r="O132" s="92"/>
      <c r="P132" s="92"/>
      <c r="Q132" s="92"/>
      <c r="R132" s="92"/>
      <c r="S132" s="92"/>
      <c r="T132" s="92"/>
      <c r="U132" s="92"/>
      <c r="V132" s="92"/>
      <c r="W132" s="92"/>
    </row>
    <row r="133" spans="1:23" x14ac:dyDescent="0.25">
      <c r="A133" s="92"/>
      <c r="B133" s="92"/>
      <c r="C133" s="92"/>
      <c r="D133" s="92"/>
      <c r="E133" s="92"/>
      <c r="F133" s="92"/>
      <c r="G133" s="92"/>
      <c r="H133" s="92"/>
      <c r="I133" s="92"/>
      <c r="J133" s="92"/>
      <c r="K133" s="92"/>
      <c r="L133" s="92"/>
      <c r="M133" s="92"/>
      <c r="N133" s="92"/>
      <c r="O133" s="92"/>
      <c r="P133" s="92"/>
      <c r="Q133" s="92"/>
      <c r="R133" s="92"/>
      <c r="S133" s="92"/>
      <c r="T133" s="92"/>
      <c r="U133" s="92"/>
      <c r="V133" s="92"/>
      <c r="W133" s="92"/>
    </row>
    <row r="134" spans="1:23" x14ac:dyDescent="0.25">
      <c r="A134" s="92"/>
      <c r="B134" s="92"/>
      <c r="C134" s="92"/>
      <c r="D134" s="92"/>
      <c r="E134" s="92"/>
      <c r="F134" s="92"/>
      <c r="G134" s="92"/>
      <c r="H134" s="92"/>
      <c r="I134" s="92"/>
      <c r="J134" s="92"/>
      <c r="K134" s="92"/>
      <c r="L134" s="92"/>
      <c r="M134" s="92"/>
      <c r="N134" s="92"/>
      <c r="O134" s="92"/>
      <c r="P134" s="92"/>
      <c r="Q134" s="92"/>
      <c r="R134" s="92"/>
      <c r="S134" s="92"/>
      <c r="T134" s="92"/>
      <c r="U134" s="92"/>
      <c r="V134" s="92"/>
      <c r="W134" s="92"/>
    </row>
    <row r="135" spans="1:23" x14ac:dyDescent="0.25">
      <c r="A135" s="92"/>
      <c r="B135" s="92"/>
      <c r="C135" s="92"/>
      <c r="D135" s="92"/>
      <c r="E135" s="92"/>
      <c r="F135" s="92"/>
      <c r="G135" s="92"/>
      <c r="H135" s="92"/>
      <c r="I135" s="92"/>
      <c r="J135" s="92"/>
      <c r="K135" s="92"/>
      <c r="L135" s="92"/>
      <c r="M135" s="92"/>
      <c r="N135" s="92"/>
      <c r="O135" s="92"/>
      <c r="P135" s="92"/>
      <c r="Q135" s="92"/>
      <c r="R135" s="92"/>
      <c r="S135" s="92"/>
      <c r="T135" s="92"/>
      <c r="U135" s="92"/>
      <c r="V135" s="92"/>
      <c r="W135" s="92"/>
    </row>
    <row r="136" spans="1:23" x14ac:dyDescent="0.25">
      <c r="A136" s="92"/>
      <c r="B136" s="92"/>
      <c r="C136" s="92"/>
      <c r="D136" s="92"/>
      <c r="E136" s="92"/>
      <c r="F136" s="92"/>
      <c r="G136" s="92"/>
      <c r="H136" s="92"/>
      <c r="I136" s="92"/>
      <c r="J136" s="92"/>
      <c r="K136" s="92"/>
      <c r="L136" s="92"/>
      <c r="M136" s="92"/>
      <c r="N136" s="92"/>
      <c r="O136" s="92"/>
      <c r="P136" s="92"/>
      <c r="Q136" s="92"/>
      <c r="R136" s="92"/>
      <c r="S136" s="92"/>
      <c r="T136" s="92"/>
      <c r="U136" s="92"/>
      <c r="V136" s="92"/>
      <c r="W136" s="92"/>
    </row>
    <row r="137" spans="1:23" x14ac:dyDescent="0.25">
      <c r="A137" s="92"/>
      <c r="B137" s="92"/>
      <c r="C137" s="92"/>
      <c r="D137" s="92"/>
      <c r="E137" s="92"/>
      <c r="F137" s="92"/>
      <c r="G137" s="92"/>
      <c r="H137" s="92"/>
      <c r="I137" s="92"/>
      <c r="J137" s="92"/>
      <c r="K137" s="92"/>
      <c r="L137" s="92"/>
      <c r="M137" s="92"/>
      <c r="N137" s="92"/>
      <c r="O137" s="92"/>
      <c r="P137" s="92"/>
      <c r="Q137" s="92"/>
      <c r="R137" s="92"/>
      <c r="S137" s="92"/>
      <c r="T137" s="92"/>
      <c r="U137" s="92"/>
      <c r="V137" s="92"/>
      <c r="W137" s="92"/>
    </row>
    <row r="138" spans="1:23" x14ac:dyDescent="0.25">
      <c r="A138" s="92"/>
      <c r="B138" s="92"/>
      <c r="C138" s="92"/>
      <c r="D138" s="92"/>
      <c r="E138" s="92"/>
      <c r="F138" s="92"/>
      <c r="G138" s="92"/>
      <c r="H138" s="92"/>
      <c r="I138" s="92"/>
      <c r="J138" s="92"/>
      <c r="K138" s="92"/>
      <c r="L138" s="92"/>
      <c r="M138" s="92"/>
      <c r="N138" s="92"/>
      <c r="O138" s="92"/>
      <c r="P138" s="92"/>
      <c r="Q138" s="92"/>
      <c r="R138" s="92"/>
      <c r="S138" s="92"/>
      <c r="T138" s="92"/>
      <c r="U138" s="92"/>
      <c r="V138" s="92"/>
      <c r="W138" s="92"/>
    </row>
    <row r="139" spans="1:23" x14ac:dyDescent="0.25">
      <c r="A139" s="92"/>
      <c r="B139" s="92"/>
      <c r="C139" s="92"/>
      <c r="D139" s="92"/>
      <c r="E139" s="92"/>
      <c r="F139" s="92"/>
      <c r="G139" s="92"/>
      <c r="H139" s="92"/>
      <c r="I139" s="92"/>
      <c r="J139" s="92"/>
      <c r="K139" s="92"/>
      <c r="L139" s="92"/>
      <c r="M139" s="92"/>
      <c r="N139" s="92"/>
      <c r="O139" s="92"/>
      <c r="P139" s="92"/>
      <c r="Q139" s="92"/>
      <c r="R139" s="92"/>
      <c r="S139" s="92"/>
      <c r="T139" s="92"/>
      <c r="U139" s="92"/>
      <c r="V139" s="92"/>
      <c r="W139" s="92"/>
    </row>
    <row r="140" spans="1:23" x14ac:dyDescent="0.25">
      <c r="A140" s="92"/>
      <c r="B140" s="92"/>
      <c r="C140" s="92"/>
      <c r="D140" s="92"/>
      <c r="E140" s="92"/>
      <c r="F140" s="92"/>
      <c r="G140" s="92"/>
      <c r="H140" s="92"/>
      <c r="I140" s="92"/>
      <c r="J140" s="92"/>
      <c r="K140" s="92"/>
      <c r="L140" s="92"/>
      <c r="M140" s="92"/>
      <c r="N140" s="92"/>
      <c r="O140" s="92"/>
      <c r="P140" s="92"/>
      <c r="Q140" s="92"/>
      <c r="R140" s="92"/>
      <c r="S140" s="92"/>
      <c r="T140" s="92"/>
      <c r="U140" s="92"/>
      <c r="V140" s="92"/>
      <c r="W140" s="92"/>
    </row>
    <row r="141" spans="1:23" x14ac:dyDescent="0.25">
      <c r="A141" s="92"/>
      <c r="B141" s="92"/>
      <c r="C141" s="92"/>
      <c r="D141" s="92"/>
      <c r="E141" s="92"/>
      <c r="F141" s="92"/>
      <c r="G141" s="92"/>
      <c r="H141" s="92"/>
      <c r="I141" s="92"/>
      <c r="J141" s="92"/>
      <c r="K141" s="92"/>
      <c r="L141" s="92"/>
      <c r="M141" s="92"/>
      <c r="N141" s="92"/>
      <c r="O141" s="92"/>
      <c r="P141" s="92"/>
      <c r="Q141" s="92"/>
      <c r="R141" s="92"/>
      <c r="S141" s="92"/>
      <c r="T141" s="92"/>
      <c r="U141" s="92"/>
      <c r="V141" s="92"/>
      <c r="W141" s="92"/>
    </row>
    <row r="142" spans="1:23" x14ac:dyDescent="0.25">
      <c r="A142" s="92"/>
      <c r="B142" s="92"/>
      <c r="C142" s="92"/>
      <c r="D142" s="92"/>
      <c r="E142" s="92"/>
      <c r="F142" s="92"/>
      <c r="G142" s="92"/>
      <c r="H142" s="92"/>
      <c r="I142" s="92"/>
      <c r="J142" s="92"/>
      <c r="K142" s="92"/>
      <c r="L142" s="92"/>
      <c r="M142" s="92"/>
      <c r="N142" s="92"/>
      <c r="O142" s="92"/>
      <c r="P142" s="92"/>
      <c r="Q142" s="92"/>
      <c r="R142" s="92"/>
      <c r="S142" s="92"/>
      <c r="T142" s="92"/>
      <c r="U142" s="92"/>
      <c r="V142" s="92"/>
      <c r="W142" s="92"/>
    </row>
    <row r="143" spans="1:23" x14ac:dyDescent="0.25">
      <c r="A143" s="92"/>
      <c r="B143" s="92"/>
      <c r="C143" s="92"/>
      <c r="D143" s="92"/>
      <c r="E143" s="92"/>
      <c r="F143" s="92"/>
      <c r="G143" s="92"/>
      <c r="H143" s="92"/>
      <c r="I143" s="92"/>
      <c r="J143" s="92"/>
      <c r="K143" s="92"/>
      <c r="L143" s="92"/>
      <c r="M143" s="92"/>
      <c r="N143" s="92"/>
      <c r="O143" s="92"/>
      <c r="P143" s="92"/>
      <c r="Q143" s="92"/>
      <c r="R143" s="92"/>
      <c r="S143" s="92"/>
      <c r="T143" s="92"/>
      <c r="U143" s="92"/>
      <c r="V143" s="92"/>
      <c r="W143" s="92"/>
    </row>
    <row r="144" spans="1:23" x14ac:dyDescent="0.25">
      <c r="A144" s="92"/>
      <c r="B144" s="92"/>
      <c r="C144" s="92"/>
      <c r="D144" s="92"/>
      <c r="E144" s="92"/>
      <c r="F144" s="92"/>
      <c r="G144" s="92"/>
      <c r="H144" s="92"/>
      <c r="I144" s="92"/>
      <c r="J144" s="92"/>
      <c r="K144" s="92"/>
      <c r="L144" s="92"/>
      <c r="M144" s="92"/>
      <c r="N144" s="92"/>
      <c r="O144" s="92"/>
      <c r="P144" s="92"/>
      <c r="Q144" s="92"/>
      <c r="R144" s="92"/>
      <c r="S144" s="92"/>
      <c r="T144" s="92"/>
      <c r="U144" s="92"/>
      <c r="V144" s="92"/>
      <c r="W144" s="92"/>
    </row>
    <row r="145" spans="1:23" x14ac:dyDescent="0.25">
      <c r="A145" s="92"/>
      <c r="B145" s="92"/>
      <c r="C145" s="92"/>
      <c r="D145" s="92"/>
      <c r="E145" s="92"/>
      <c r="F145" s="92"/>
      <c r="G145" s="92"/>
      <c r="H145" s="92"/>
      <c r="I145" s="92"/>
      <c r="J145" s="92"/>
      <c r="K145" s="92"/>
      <c r="L145" s="92"/>
      <c r="M145" s="92"/>
      <c r="N145" s="92"/>
      <c r="O145" s="92"/>
      <c r="P145" s="92"/>
      <c r="Q145" s="92"/>
      <c r="R145" s="92"/>
      <c r="S145" s="92"/>
      <c r="T145" s="92"/>
      <c r="U145" s="92"/>
      <c r="V145" s="92"/>
      <c r="W145" s="92"/>
    </row>
    <row r="146" spans="1:23" x14ac:dyDescent="0.25">
      <c r="A146" s="92"/>
      <c r="B146" s="92"/>
      <c r="C146" s="92"/>
      <c r="D146" s="92"/>
      <c r="E146" s="92"/>
      <c r="F146" s="92"/>
      <c r="G146" s="92"/>
      <c r="H146" s="92"/>
      <c r="I146" s="92"/>
      <c r="J146" s="92"/>
      <c r="K146" s="92"/>
      <c r="L146" s="92"/>
      <c r="M146" s="92"/>
      <c r="N146" s="92"/>
      <c r="O146" s="92"/>
      <c r="P146" s="92"/>
      <c r="Q146" s="92"/>
      <c r="R146" s="92"/>
      <c r="S146" s="92"/>
      <c r="T146" s="92"/>
      <c r="U146" s="92"/>
      <c r="V146" s="92"/>
      <c r="W146" s="92"/>
    </row>
    <row r="147" spans="1:23" x14ac:dyDescent="0.25">
      <c r="A147" s="92"/>
      <c r="B147" s="92"/>
      <c r="C147" s="92"/>
      <c r="D147" s="92"/>
      <c r="E147" s="92"/>
      <c r="F147" s="92"/>
      <c r="G147" s="92"/>
      <c r="H147" s="92"/>
      <c r="I147" s="92"/>
      <c r="J147" s="92"/>
      <c r="K147" s="92"/>
      <c r="L147" s="92"/>
      <c r="M147" s="92"/>
      <c r="N147" s="92"/>
      <c r="O147" s="92"/>
      <c r="P147" s="92"/>
      <c r="Q147" s="92"/>
      <c r="R147" s="92"/>
      <c r="S147" s="92"/>
      <c r="T147" s="92"/>
      <c r="U147" s="92"/>
      <c r="V147" s="92"/>
      <c r="W147" s="92"/>
    </row>
    <row r="148" spans="1:23" x14ac:dyDescent="0.25">
      <c r="A148" s="92"/>
      <c r="B148" s="92"/>
      <c r="C148" s="92"/>
      <c r="D148" s="92"/>
      <c r="E148" s="92"/>
      <c r="F148" s="92"/>
      <c r="G148" s="92"/>
      <c r="H148" s="92"/>
      <c r="I148" s="92"/>
      <c r="J148" s="92"/>
      <c r="K148" s="92"/>
      <c r="L148" s="92"/>
      <c r="M148" s="92"/>
      <c r="N148" s="92"/>
      <c r="O148" s="92"/>
      <c r="P148" s="92"/>
      <c r="Q148" s="92"/>
      <c r="R148" s="92"/>
      <c r="S148" s="92"/>
      <c r="T148" s="92"/>
      <c r="U148" s="92"/>
      <c r="V148" s="92"/>
      <c r="W148" s="92"/>
    </row>
    <row r="149" spans="1:23" x14ac:dyDescent="0.25">
      <c r="A149" s="92"/>
      <c r="B149" s="92"/>
      <c r="C149" s="92"/>
      <c r="D149" s="92"/>
      <c r="E149" s="92"/>
      <c r="F149" s="92"/>
      <c r="G149" s="92"/>
      <c r="H149" s="92"/>
      <c r="I149" s="92"/>
      <c r="J149" s="92"/>
      <c r="K149" s="92"/>
      <c r="L149" s="92"/>
      <c r="M149" s="92"/>
      <c r="N149" s="92"/>
      <c r="O149" s="92"/>
      <c r="P149" s="92"/>
      <c r="Q149" s="92"/>
      <c r="R149" s="92"/>
      <c r="S149" s="92"/>
      <c r="T149" s="92"/>
      <c r="U149" s="92"/>
      <c r="V149" s="92"/>
      <c r="W149" s="92"/>
    </row>
    <row r="150" spans="1:23" x14ac:dyDescent="0.25">
      <c r="A150" s="92"/>
      <c r="B150" s="92"/>
      <c r="C150" s="92"/>
      <c r="D150" s="92"/>
      <c r="E150" s="92"/>
      <c r="F150" s="92"/>
      <c r="G150" s="92"/>
      <c r="H150" s="92"/>
      <c r="I150" s="92"/>
      <c r="J150" s="92"/>
      <c r="K150" s="92"/>
      <c r="L150" s="92"/>
      <c r="M150" s="92"/>
      <c r="N150" s="92"/>
      <c r="O150" s="92"/>
      <c r="P150" s="92"/>
      <c r="Q150" s="92"/>
      <c r="R150" s="92"/>
      <c r="S150" s="92"/>
      <c r="T150" s="92"/>
      <c r="U150" s="92"/>
      <c r="V150" s="92"/>
      <c r="W150" s="92"/>
    </row>
    <row r="151" spans="1:23" x14ac:dyDescent="0.25">
      <c r="A151" s="92"/>
      <c r="B151" s="92"/>
      <c r="C151" s="92"/>
      <c r="D151" s="92"/>
      <c r="E151" s="92"/>
      <c r="F151" s="92"/>
      <c r="G151" s="92"/>
      <c r="H151" s="92"/>
      <c r="I151" s="92"/>
      <c r="J151" s="92"/>
      <c r="K151" s="92"/>
      <c r="L151" s="92"/>
      <c r="M151" s="92"/>
      <c r="N151" s="92"/>
      <c r="O151" s="92"/>
      <c r="P151" s="92"/>
      <c r="Q151" s="92"/>
      <c r="R151" s="92"/>
      <c r="S151" s="92"/>
      <c r="T151" s="92"/>
      <c r="U151" s="92"/>
      <c r="V151" s="92"/>
      <c r="W151" s="92"/>
    </row>
    <row r="152" spans="1:23" x14ac:dyDescent="0.25">
      <c r="A152" s="92"/>
      <c r="B152" s="92"/>
      <c r="C152" s="92"/>
      <c r="D152" s="92"/>
      <c r="E152" s="92"/>
      <c r="F152" s="92"/>
      <c r="G152" s="92"/>
      <c r="H152" s="92"/>
      <c r="I152" s="92"/>
      <c r="J152" s="92"/>
      <c r="K152" s="92"/>
      <c r="L152" s="92"/>
      <c r="M152" s="92"/>
      <c r="N152" s="92"/>
      <c r="O152" s="92"/>
      <c r="P152" s="92"/>
      <c r="Q152" s="92"/>
      <c r="R152" s="92"/>
      <c r="S152" s="92"/>
      <c r="T152" s="92"/>
      <c r="U152" s="92"/>
      <c r="V152" s="92"/>
      <c r="W152" s="92"/>
    </row>
    <row r="153" spans="1:23" x14ac:dyDescent="0.25">
      <c r="A153" s="92"/>
      <c r="B153" s="92"/>
      <c r="C153" s="92"/>
      <c r="D153" s="92"/>
      <c r="E153" s="92"/>
      <c r="F153" s="92"/>
      <c r="G153" s="92"/>
      <c r="H153" s="92"/>
      <c r="I153" s="92"/>
      <c r="J153" s="92"/>
      <c r="K153" s="92"/>
      <c r="L153" s="92"/>
      <c r="M153" s="92"/>
      <c r="N153" s="92"/>
      <c r="O153" s="92"/>
      <c r="P153" s="92"/>
      <c r="Q153" s="92"/>
      <c r="R153" s="92"/>
      <c r="S153" s="92"/>
      <c r="T153" s="92"/>
      <c r="U153" s="92"/>
      <c r="V153" s="92"/>
      <c r="W153" s="92"/>
    </row>
    <row r="154" spans="1:23" x14ac:dyDescent="0.25">
      <c r="A154" s="92"/>
      <c r="B154" s="92"/>
      <c r="C154" s="92"/>
      <c r="D154" s="92"/>
      <c r="E154" s="92"/>
      <c r="F154" s="92"/>
      <c r="G154" s="92"/>
      <c r="H154" s="92"/>
      <c r="I154" s="92"/>
      <c r="J154" s="92"/>
      <c r="K154" s="92"/>
      <c r="L154" s="92"/>
      <c r="M154" s="92"/>
      <c r="N154" s="92"/>
      <c r="O154" s="92"/>
      <c r="P154" s="92"/>
      <c r="Q154" s="92"/>
      <c r="R154" s="92"/>
      <c r="S154" s="92"/>
      <c r="T154" s="92"/>
      <c r="U154" s="92"/>
      <c r="V154" s="92"/>
      <c r="W154" s="92"/>
    </row>
    <row r="155" spans="1:23" x14ac:dyDescent="0.25">
      <c r="A155" s="92"/>
      <c r="B155" s="92"/>
      <c r="C155" s="92"/>
      <c r="D155" s="92"/>
      <c r="E155" s="92"/>
      <c r="F155" s="92"/>
      <c r="G155" s="92"/>
      <c r="H155" s="92"/>
      <c r="I155" s="92"/>
      <c r="J155" s="92"/>
      <c r="K155" s="92"/>
      <c r="L155" s="92"/>
      <c r="M155" s="92"/>
      <c r="N155" s="92"/>
      <c r="O155" s="92"/>
      <c r="P155" s="92"/>
      <c r="Q155" s="92"/>
      <c r="R155" s="92"/>
      <c r="S155" s="92"/>
      <c r="T155" s="92"/>
      <c r="U155" s="92"/>
      <c r="V155" s="92"/>
      <c r="W155" s="92"/>
    </row>
    <row r="156" spans="1:23" x14ac:dyDescent="0.25">
      <c r="A156" s="92"/>
      <c r="B156" s="92"/>
      <c r="C156" s="92"/>
      <c r="D156" s="92"/>
      <c r="E156" s="92"/>
      <c r="F156" s="92"/>
      <c r="G156" s="92"/>
      <c r="H156" s="92"/>
      <c r="I156" s="92"/>
      <c r="J156" s="92"/>
      <c r="K156" s="92"/>
      <c r="L156" s="92"/>
      <c r="M156" s="92"/>
      <c r="N156" s="92"/>
      <c r="O156" s="92"/>
      <c r="P156" s="92"/>
      <c r="Q156" s="92"/>
      <c r="R156" s="92"/>
      <c r="S156" s="92"/>
      <c r="T156" s="92"/>
      <c r="U156" s="92"/>
      <c r="V156" s="92"/>
      <c r="W156" s="92"/>
    </row>
    <row r="157" spans="1:23" x14ac:dyDescent="0.25">
      <c r="A157" s="92"/>
      <c r="B157" s="92"/>
      <c r="C157" s="92"/>
      <c r="D157" s="92"/>
      <c r="E157" s="92"/>
      <c r="F157" s="92"/>
      <c r="G157" s="92"/>
      <c r="H157" s="92"/>
      <c r="I157" s="92"/>
      <c r="J157" s="92"/>
      <c r="K157" s="92"/>
      <c r="L157" s="92"/>
      <c r="M157" s="92"/>
      <c r="N157" s="92"/>
      <c r="O157" s="92"/>
      <c r="P157" s="92"/>
      <c r="Q157" s="92"/>
      <c r="R157" s="92"/>
      <c r="S157" s="92"/>
      <c r="T157" s="92"/>
      <c r="U157" s="92"/>
      <c r="V157" s="92"/>
      <c r="W157" s="92"/>
    </row>
    <row r="158" spans="1:23" x14ac:dyDescent="0.25">
      <c r="A158" s="92"/>
      <c r="B158" s="92"/>
      <c r="C158" s="92"/>
      <c r="D158" s="92"/>
      <c r="E158" s="92"/>
      <c r="F158" s="92"/>
      <c r="G158" s="92"/>
      <c r="H158" s="92"/>
      <c r="I158" s="92"/>
      <c r="J158" s="92"/>
      <c r="K158" s="92"/>
      <c r="L158" s="92"/>
      <c r="M158" s="92"/>
      <c r="N158" s="92"/>
      <c r="O158" s="92"/>
      <c r="P158" s="92"/>
      <c r="Q158" s="92"/>
      <c r="R158" s="92"/>
      <c r="S158" s="92"/>
      <c r="T158" s="92"/>
      <c r="U158" s="92"/>
      <c r="V158" s="92"/>
      <c r="W158" s="92"/>
    </row>
    <row r="159" spans="1:23" x14ac:dyDescent="0.25">
      <c r="A159" s="92"/>
      <c r="B159" s="92"/>
      <c r="C159" s="92"/>
      <c r="D159" s="92"/>
      <c r="E159" s="92"/>
      <c r="F159" s="92"/>
      <c r="G159" s="92"/>
      <c r="H159" s="92"/>
      <c r="I159" s="92"/>
      <c r="J159" s="92"/>
      <c r="K159" s="92"/>
      <c r="L159" s="92"/>
      <c r="M159" s="92"/>
      <c r="N159" s="92"/>
      <c r="O159" s="92"/>
      <c r="P159" s="92"/>
      <c r="Q159" s="92"/>
      <c r="R159" s="92"/>
      <c r="S159" s="92"/>
      <c r="T159" s="92"/>
      <c r="U159" s="92"/>
      <c r="V159" s="92"/>
      <c r="W159" s="92"/>
    </row>
  </sheetData>
  <sheetProtection sheet="1" objects="1" scenarios="1" select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8" tint="0.79998168889431442"/>
  </sheetPr>
  <dimension ref="A1:AD199"/>
  <sheetViews>
    <sheetView zoomScale="76" zoomScaleNormal="205" workbookViewId="0">
      <pane ySplit="2" topLeftCell="A3" activePane="bottomLeft" state="frozen"/>
      <selection activeCell="C9" sqref="C9:C10"/>
      <selection pane="bottomLeft" activeCell="B5" sqref="B5"/>
    </sheetView>
  </sheetViews>
  <sheetFormatPr defaultRowHeight="15" x14ac:dyDescent="0.25"/>
  <cols>
    <col min="1" max="1" width="35.42578125" customWidth="1"/>
    <col min="2" max="2" width="35.85546875" customWidth="1"/>
    <col min="3" max="3" width="29" customWidth="1"/>
    <col min="4" max="4" width="10.7109375" hidden="1" customWidth="1"/>
    <col min="5" max="5" width="8" hidden="1" customWidth="1"/>
    <col min="6" max="6" width="8.42578125" hidden="1" customWidth="1"/>
    <col min="7" max="7" width="3.5703125" hidden="1" customWidth="1"/>
    <col min="8" max="8" width="6" style="13" hidden="1" customWidth="1"/>
    <col min="9" max="9" width="4" hidden="1" customWidth="1"/>
    <col min="10" max="10" width="4.28515625" hidden="1" customWidth="1"/>
    <col min="11" max="11" width="4.42578125" hidden="1" customWidth="1"/>
    <col min="12" max="12" width="8" hidden="1" customWidth="1"/>
    <col min="13" max="13" width="6.85546875" hidden="1" customWidth="1"/>
    <col min="14" max="14" width="24.85546875" style="13" customWidth="1"/>
    <col min="15" max="15" width="10.140625" hidden="1" customWidth="1"/>
    <col min="16" max="16" width="6.7109375" hidden="1" customWidth="1"/>
    <col min="17" max="17" width="10.5703125" hidden="1" customWidth="1"/>
    <col min="18" max="18" width="23.140625" style="13" customWidth="1"/>
    <col min="19" max="19" width="15.28515625" style="13" hidden="1" customWidth="1"/>
    <col min="20" max="20" width="19.85546875" style="13" customWidth="1"/>
  </cols>
  <sheetData>
    <row r="1" spans="1:30" ht="87" customHeight="1" x14ac:dyDescent="0.25">
      <c r="A1" s="128"/>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1:30" ht="116.25" customHeight="1" x14ac:dyDescent="0.25">
      <c r="A2" s="100" t="s">
        <v>43</v>
      </c>
      <c r="B2" s="79" t="s">
        <v>127</v>
      </c>
      <c r="C2" s="81" t="s">
        <v>128</v>
      </c>
      <c r="D2" s="100" t="s">
        <v>42</v>
      </c>
      <c r="E2" s="102" t="s">
        <v>72</v>
      </c>
      <c r="F2" s="101" t="s">
        <v>70</v>
      </c>
      <c r="G2" s="102" t="s">
        <v>73</v>
      </c>
      <c r="H2" s="102" t="s">
        <v>66</v>
      </c>
      <c r="I2" s="30" t="s">
        <v>26</v>
      </c>
      <c r="J2" s="30" t="s">
        <v>27</v>
      </c>
      <c r="K2" s="30" t="s">
        <v>45</v>
      </c>
      <c r="L2" s="101" t="s">
        <v>66</v>
      </c>
      <c r="M2" s="103" t="s">
        <v>123</v>
      </c>
      <c r="N2" s="103" t="s">
        <v>123</v>
      </c>
      <c r="O2" s="101" t="s">
        <v>124</v>
      </c>
      <c r="P2" s="103" t="s">
        <v>75</v>
      </c>
      <c r="Q2" s="101" t="s">
        <v>68</v>
      </c>
      <c r="R2" s="101" t="s">
        <v>124</v>
      </c>
      <c r="S2" s="67" t="s">
        <v>71</v>
      </c>
      <c r="T2" s="67" t="s">
        <v>71</v>
      </c>
      <c r="U2" s="99"/>
      <c r="V2" s="99"/>
      <c r="W2" s="99"/>
      <c r="X2" s="99"/>
      <c r="Y2" s="99"/>
      <c r="Z2" s="99"/>
      <c r="AA2" s="99"/>
      <c r="AB2" s="99"/>
      <c r="AC2" s="99"/>
      <c r="AD2" s="99"/>
    </row>
    <row r="3" spans="1:30" ht="30.75" customHeight="1" x14ac:dyDescent="0.25">
      <c r="A3" s="40" t="s">
        <v>114</v>
      </c>
      <c r="B3" s="51">
        <f>'Water Savings'!B3</f>
        <v>2</v>
      </c>
      <c r="C3" s="51">
        <f>'Water Savings'!C3</f>
        <v>1</v>
      </c>
      <c r="D3" s="45">
        <v>16.2</v>
      </c>
      <c r="E3" s="82">
        <f t="shared" ref="E3:E9" si="0">ROUND((B3*D3),3-(1+INT(LOG10(ABS((B3*D3))))))</f>
        <v>32.4</v>
      </c>
      <c r="F3" s="84">
        <f>ROUND((C3*D3),3-(1+INT(LOG10(ABS((C3*D3))))))</f>
        <v>16.2</v>
      </c>
      <c r="G3" s="86">
        <f>(ROUND(((E3*365/1000000)),3-(1+INT(LOG10(ABS(((E3*365/1000000)))))))*1000000)</f>
        <v>11800</v>
      </c>
      <c r="H3" s="86">
        <f>(ROUND(((F3*365/1000000)),3-(1+INT(LOG10(ABS(((F3*365/1000000)))))))*1000000)</f>
        <v>5910</v>
      </c>
      <c r="I3" s="58" t="s">
        <v>5</v>
      </c>
      <c r="J3" s="58">
        <f>'Energy &amp; GHG Inputs'!$C$13</f>
        <v>167000</v>
      </c>
      <c r="K3" s="58">
        <f>'Energy &amp; GHG Inputs'!$D$13</f>
        <v>102000</v>
      </c>
      <c r="L3" s="89">
        <f>(ROUND(((F3*365/1000000)),3-(1+INT(LOG10(ABS(((F3*365/1000000)))))))*1000000)</f>
        <v>5910</v>
      </c>
      <c r="M3" s="157">
        <f>(ROUND((J3*G3),3-(1+INT(LOG10(ABS((J3*G3))))))/1000000)</f>
        <v>1970</v>
      </c>
      <c r="N3" s="157">
        <f t="shared" ref="N3:N9" si="1">IFERROR(M3,0)</f>
        <v>1970</v>
      </c>
      <c r="O3" s="95">
        <f>(ROUND((J3*L3),3-(1+INT(LOG10(ABS((J3*L3))))))/1000000)</f>
        <v>987</v>
      </c>
      <c r="P3" s="157">
        <f>(ROUND((K3*G3),3-(1+INT(LOG10(ABS((K3*G3))))))/1000000)</f>
        <v>1200</v>
      </c>
      <c r="Q3" s="95">
        <f t="shared" ref="Q3:Q9" si="2">(ROUND((K3*L3),3-(1+INT(LOG10(ABS((K3*L3))))))/1000000)</f>
        <v>603</v>
      </c>
      <c r="R3" s="95">
        <f t="shared" ref="R3:R9" si="3">IFERROR(O3,0)</f>
        <v>987</v>
      </c>
      <c r="S3" s="168">
        <f t="shared" ref="S3:S9" si="4">ABS((B3-C3)/((B3))*-100)</f>
        <v>50</v>
      </c>
      <c r="T3" s="168">
        <f t="shared" ref="T3:T9" si="5">IFERROR(S3,0)</f>
        <v>50</v>
      </c>
      <c r="U3" s="99"/>
      <c r="V3" s="99"/>
      <c r="W3" s="99"/>
      <c r="X3" s="99"/>
      <c r="Y3" s="99"/>
      <c r="Z3" s="99"/>
      <c r="AA3" s="99"/>
      <c r="AB3" s="99"/>
      <c r="AC3" s="99"/>
      <c r="AD3" s="99"/>
    </row>
    <row r="4" spans="1:30" ht="37.5" customHeight="1" x14ac:dyDescent="0.25">
      <c r="A4" s="40" t="s">
        <v>115</v>
      </c>
      <c r="B4" s="51">
        <f>'Water Savings'!B4</f>
        <v>3</v>
      </c>
      <c r="C4" s="51">
        <f>'Water Savings'!C4</f>
        <v>2</v>
      </c>
      <c r="D4" s="45">
        <v>5</v>
      </c>
      <c r="E4" s="82">
        <f>D4*B4</f>
        <v>15</v>
      </c>
      <c r="F4" s="84">
        <f>D4*C4</f>
        <v>10</v>
      </c>
      <c r="G4" s="86">
        <f>E4*365</f>
        <v>5475</v>
      </c>
      <c r="H4" s="86">
        <f>F4*C4*365</f>
        <v>7300</v>
      </c>
      <c r="I4" s="58" t="s">
        <v>5</v>
      </c>
      <c r="J4" s="58">
        <v>167000</v>
      </c>
      <c r="K4" s="58">
        <v>102000</v>
      </c>
      <c r="L4" s="89">
        <f>F4*365</f>
        <v>3650</v>
      </c>
      <c r="M4" s="157">
        <f>ROUND((J3*G4),3-(1+INT(LOG10(ABS((J4*G4))))))/1000000</f>
        <v>914</v>
      </c>
      <c r="N4" s="157">
        <f t="shared" si="1"/>
        <v>914</v>
      </c>
      <c r="O4" s="95">
        <f>ROUND((J4*L4),3-(1+INT(LOG10(ABS((J4*L4))))))/1000000</f>
        <v>610</v>
      </c>
      <c r="P4" s="157" t="e">
        <f>ROUND((K14*G4),3-(1+INT(LOG10(ABS((K14*G4))))))/1000000</f>
        <v>#NUM!</v>
      </c>
      <c r="Q4" s="95">
        <f t="shared" si="2"/>
        <v>372</v>
      </c>
      <c r="R4" s="95">
        <f t="shared" si="3"/>
        <v>610</v>
      </c>
      <c r="S4" s="168">
        <f t="shared" si="4"/>
        <v>33.333333333333329</v>
      </c>
      <c r="T4" s="168">
        <f t="shared" si="5"/>
        <v>33.333333333333329</v>
      </c>
      <c r="U4" s="99"/>
      <c r="V4" s="99"/>
      <c r="W4" s="99"/>
      <c r="X4" s="99"/>
      <c r="Y4" s="99"/>
      <c r="Z4" s="99"/>
      <c r="AA4" s="99"/>
      <c r="AB4" s="99"/>
      <c r="AC4" s="99"/>
      <c r="AD4" s="99"/>
    </row>
    <row r="5" spans="1:30" ht="16.5" customHeight="1" x14ac:dyDescent="0.25">
      <c r="A5" s="41" t="s">
        <v>116</v>
      </c>
      <c r="B5" s="51">
        <f>'Water Savings'!B5</f>
        <v>4</v>
      </c>
      <c r="C5" s="51">
        <f>'Water Savings'!C5</f>
        <v>1</v>
      </c>
      <c r="D5" s="45">
        <v>8.6999999999999993</v>
      </c>
      <c r="E5" s="82">
        <f t="shared" si="0"/>
        <v>34.799999999999997</v>
      </c>
      <c r="F5" s="84">
        <f>ROUND((C5*D5),3-(1+INT(LOG10(ABS((C5*D5))))))</f>
        <v>8.6999999999999993</v>
      </c>
      <c r="G5" s="86">
        <f>ROUND(((E5*365)/1000000),3-(1+INT(LOG10(ABS(((E5*365)/1000000))))))*1000000</f>
        <v>12700</v>
      </c>
      <c r="H5" s="86">
        <f>ROUND(((F5*365)/1000000),3-(1+INT(LOG10(ABS(((F5*365)/1000000))))))*1000000</f>
        <v>3180</v>
      </c>
      <c r="I5" s="58" t="s">
        <v>5</v>
      </c>
      <c r="J5" s="58">
        <f>'Energy &amp; GHG Inputs'!$C$13</f>
        <v>167000</v>
      </c>
      <c r="K5" s="58">
        <f>'Energy &amp; GHG Inputs'!$D$13</f>
        <v>102000</v>
      </c>
      <c r="L5" s="89">
        <f>(ROUND(((F5*365)/1000000),3-(1+INT(LOG10(ABS(((F5*365)/1000000))))))*1000000)</f>
        <v>3180</v>
      </c>
      <c r="M5" s="157">
        <f>(ROUND((J5*G5),3-(1+INT(LOG10(ABS((J5*G5))))))/1000000)</f>
        <v>2120</v>
      </c>
      <c r="N5" s="157">
        <f t="shared" si="1"/>
        <v>2120</v>
      </c>
      <c r="O5" s="95">
        <f>ROUND((J5*L5),3-(1+INT(LOG10(ABS((J5*L5))))))/1000000</f>
        <v>531</v>
      </c>
      <c r="P5" s="157">
        <f>(ROUND((K5*G5),3-(1+INT(LOG10(ABS((K5*G5))))))/1000000)</f>
        <v>1300</v>
      </c>
      <c r="Q5" s="95">
        <f t="shared" si="2"/>
        <v>324</v>
      </c>
      <c r="R5" s="95">
        <f t="shared" si="3"/>
        <v>531</v>
      </c>
      <c r="S5" s="168">
        <f t="shared" si="4"/>
        <v>75</v>
      </c>
      <c r="T5" s="168">
        <f t="shared" si="5"/>
        <v>75</v>
      </c>
      <c r="U5" s="99"/>
      <c r="V5" s="99"/>
      <c r="W5" s="99"/>
      <c r="X5" s="99"/>
      <c r="Y5" s="99"/>
      <c r="Z5" s="99"/>
      <c r="AA5" s="99"/>
      <c r="AB5" s="99"/>
      <c r="AC5" s="99"/>
      <c r="AD5" s="99"/>
    </row>
    <row r="6" spans="1:30" ht="17.25" customHeight="1" x14ac:dyDescent="0.25">
      <c r="A6" s="63" t="s">
        <v>117</v>
      </c>
      <c r="B6" s="51">
        <f>'Water Savings'!B6</f>
        <v>3</v>
      </c>
      <c r="C6" s="51">
        <f>'Water Savings'!C6</f>
        <v>1</v>
      </c>
      <c r="D6" s="45">
        <v>9.3000000000000007</v>
      </c>
      <c r="E6" s="82">
        <f t="shared" si="0"/>
        <v>27.9</v>
      </c>
      <c r="F6" s="84">
        <f>ROUND((C6*D6),3-(1+INT(LOG10(ABS((C6*D6))))))</f>
        <v>9.3000000000000007</v>
      </c>
      <c r="G6" s="86">
        <f>(ROUND(((E6*365)/1000000),3-(1+INT(LOG10(ABS(((E6*365)/1000000))))))*1000000)</f>
        <v>10200</v>
      </c>
      <c r="H6" s="86">
        <f>(ROUND(((F6*365)/1000000),3-(1+INT(LOG10(ABS(((F6*365)/1000000))))))*1000000)</f>
        <v>3390</v>
      </c>
      <c r="I6" s="58" t="s">
        <v>5</v>
      </c>
      <c r="J6" s="58">
        <f>'Energy &amp; GHG Inputs'!$C$13</f>
        <v>167000</v>
      </c>
      <c r="K6" s="58">
        <f>'Energy &amp; GHG Inputs'!$D$13</f>
        <v>102000</v>
      </c>
      <c r="L6" s="89">
        <f>(ROUND(((F6*365)/1000000),3-(1+INT(LOG10(ABS(((F6*365)/1000000))))))*1000000)</f>
        <v>3390</v>
      </c>
      <c r="M6" s="157">
        <f>ROUND((J6*G6),3-(1+INT(LOG10(ABS((J6*G6))))))/1000000</f>
        <v>1700</v>
      </c>
      <c r="N6" s="157">
        <f t="shared" si="1"/>
        <v>1700</v>
      </c>
      <c r="O6" s="95">
        <f>(ROUND((J6*L6),3-(1+INT(LOG10(ABS((J6*L6))))))/1000000)</f>
        <v>566</v>
      </c>
      <c r="P6" s="157">
        <f>ROUND((K6*G6),3-(1+INT(LOG10(ABS((K6*G6))))))/1000000</f>
        <v>1040</v>
      </c>
      <c r="Q6" s="95">
        <f t="shared" si="2"/>
        <v>346</v>
      </c>
      <c r="R6" s="95">
        <f t="shared" si="3"/>
        <v>566</v>
      </c>
      <c r="S6" s="168">
        <f t="shared" si="4"/>
        <v>66.666666666666657</v>
      </c>
      <c r="T6" s="168">
        <f t="shared" si="5"/>
        <v>66.666666666666657</v>
      </c>
      <c r="U6" s="99"/>
      <c r="V6" s="99"/>
      <c r="W6" s="99"/>
      <c r="X6" s="99"/>
      <c r="Y6" s="99"/>
      <c r="Z6" s="99"/>
      <c r="AA6" s="99"/>
      <c r="AB6" s="99"/>
      <c r="AC6" s="99"/>
      <c r="AD6" s="99"/>
    </row>
    <row r="7" spans="1:30" ht="20.25" customHeight="1" x14ac:dyDescent="0.25">
      <c r="A7" s="41" t="s">
        <v>118</v>
      </c>
      <c r="B7" s="51">
        <f>'Water Savings'!B7</f>
        <v>2</v>
      </c>
      <c r="C7" s="51">
        <f>'Water Savings'!C7</f>
        <v>1</v>
      </c>
      <c r="D7" s="45">
        <v>9.9</v>
      </c>
      <c r="E7" s="82">
        <f t="shared" si="0"/>
        <v>19.8</v>
      </c>
      <c r="F7" s="84">
        <f>ROUND((C7*D7),3-(1+INT(LOG10(ABS((C7*D7))))))</f>
        <v>9.9</v>
      </c>
      <c r="G7" s="86">
        <f>(ROUND(((E7*365)/1000000),3-(1+INT(LOG10(ABS(((E7*365)/1000000))))))*1000000)</f>
        <v>7230</v>
      </c>
      <c r="H7" s="86">
        <f>(ROUND(((F7*365)/1000000),3-(1+INT(LOG10(ABS(((F7*365)/1000000))))))*1000000)</f>
        <v>3610</v>
      </c>
      <c r="I7" s="58" t="s">
        <v>7</v>
      </c>
      <c r="J7" s="58">
        <f>'Energy &amp; GHG Inputs'!$C$14</f>
        <v>2600</v>
      </c>
      <c r="K7" s="58">
        <f>'Energy &amp; GHG Inputs'!$D$14</f>
        <v>2340</v>
      </c>
      <c r="L7" s="89">
        <f>(ROUND(((F7*365)/1000000),3-(1+INT(LOG10(ABS(((F7*365)/1000000))))))*1000000)</f>
        <v>3610</v>
      </c>
      <c r="M7" s="157">
        <f>ROUND((J7*G7),3-(1+INT(LOG10(ABS((J7*G7))))))/1000000</f>
        <v>18.8</v>
      </c>
      <c r="N7" s="157">
        <f t="shared" si="1"/>
        <v>18.8</v>
      </c>
      <c r="O7" s="95">
        <f>(ROUND((J7*L7),3-(1+INT(LOG10(ABS((J7*L7))))))/1000000)</f>
        <v>9.39</v>
      </c>
      <c r="P7" s="157">
        <f>ROUND((K7*G7),3-(1+INT(LOG10(ABS((K7*G7))))))/1000000</f>
        <v>16.899999999999999</v>
      </c>
      <c r="Q7" s="95">
        <f t="shared" si="2"/>
        <v>8.4499999999999993</v>
      </c>
      <c r="R7" s="95">
        <f t="shared" si="3"/>
        <v>9.39</v>
      </c>
      <c r="S7" s="168">
        <f t="shared" si="4"/>
        <v>50</v>
      </c>
      <c r="T7" s="168">
        <f t="shared" si="5"/>
        <v>50</v>
      </c>
      <c r="U7" s="99"/>
      <c r="V7" s="99"/>
      <c r="W7" s="99"/>
      <c r="X7" s="99"/>
      <c r="Y7" s="99"/>
      <c r="Z7" s="99"/>
      <c r="AA7" s="99"/>
      <c r="AB7" s="99"/>
      <c r="AC7" s="99"/>
      <c r="AD7" s="99"/>
    </row>
    <row r="8" spans="1:30" ht="17.25" customHeight="1" x14ac:dyDescent="0.25">
      <c r="A8" s="41" t="s">
        <v>119</v>
      </c>
      <c r="B8" s="51">
        <f>'Water Savings'!B8</f>
        <v>5</v>
      </c>
      <c r="C8" s="51">
        <f>'Water Savings'!C8</f>
        <v>4</v>
      </c>
      <c r="D8" s="45">
        <v>1.5</v>
      </c>
      <c r="E8" s="82">
        <f t="shared" si="0"/>
        <v>7.5</v>
      </c>
      <c r="F8" s="84">
        <f>ROUND((C8*D8),3-(1+INT(LOG10(ABS((C8*D8))))))</f>
        <v>6</v>
      </c>
      <c r="G8" s="86">
        <f>ROUND(((E8*365)/1000000),3-(1+INT(LOG10(ABS(((E8*365)/1000000))))))*1000000</f>
        <v>2740</v>
      </c>
      <c r="H8" s="86">
        <f>ROUND(((F8*365)/1000000),3-(1+INT(LOG10(ABS(((F8*365)/1000000))))))*1000000</f>
        <v>2190</v>
      </c>
      <c r="I8" s="58" t="s">
        <v>5</v>
      </c>
      <c r="J8" s="58">
        <f>'Energy &amp; GHG Inputs'!$C$13</f>
        <v>167000</v>
      </c>
      <c r="K8" s="58">
        <f>'Energy &amp; GHG Inputs'!$D$13</f>
        <v>102000</v>
      </c>
      <c r="L8" s="89">
        <f>ROUND(((F8*365)/1000000),3-(1+INT(LOG10(ABS(((F8*365)/1000000))))))*1000000</f>
        <v>2190</v>
      </c>
      <c r="M8" s="157">
        <f>ROUND((J8*G8),3-(1+INT(LOG10(ABS((J8*G8))))))/1000000</f>
        <v>458</v>
      </c>
      <c r="N8" s="157">
        <f t="shared" si="1"/>
        <v>458</v>
      </c>
      <c r="O8" s="95">
        <f>(ROUND((J8*L8),3-(1+INT(LOG10(ABS((J8*L8))))))/1000000)</f>
        <v>366</v>
      </c>
      <c r="P8" s="157">
        <f>ROUND((K8*G8),3-(1+INT(LOG10(ABS((K8*G8))))))/1000000</f>
        <v>279</v>
      </c>
      <c r="Q8" s="95">
        <f t="shared" si="2"/>
        <v>223</v>
      </c>
      <c r="R8" s="95">
        <f t="shared" si="3"/>
        <v>366</v>
      </c>
      <c r="S8" s="168">
        <f t="shared" si="4"/>
        <v>20</v>
      </c>
      <c r="T8" s="168">
        <f t="shared" si="5"/>
        <v>20</v>
      </c>
      <c r="U8" s="99"/>
      <c r="V8" s="99"/>
      <c r="W8" s="99"/>
      <c r="X8" s="99"/>
      <c r="Y8" s="99"/>
      <c r="Z8" s="99"/>
      <c r="AA8" s="99"/>
      <c r="AB8" s="99"/>
      <c r="AC8" s="99"/>
      <c r="AD8" s="99"/>
    </row>
    <row r="9" spans="1:30" ht="18" customHeight="1" x14ac:dyDescent="0.25">
      <c r="A9" s="41" t="s">
        <v>120</v>
      </c>
      <c r="B9" s="51">
        <f>'Water Savings'!B9</f>
        <v>3</v>
      </c>
      <c r="C9" s="51">
        <f>'Water Savings'!C9</f>
        <v>2</v>
      </c>
      <c r="D9" s="45">
        <v>22</v>
      </c>
      <c r="E9" s="82">
        <f t="shared" si="0"/>
        <v>66</v>
      </c>
      <c r="F9" s="84">
        <f>ROUND((C9*D9),3-(1+INT(LOG10(ABS((C9*D9))))))</f>
        <v>44</v>
      </c>
      <c r="G9" s="86">
        <f>ROUND(((E9*365)/1000000),3-(1+INT(LOG10(ABS(((E9*365)/1000000))))))*1000000</f>
        <v>24100</v>
      </c>
      <c r="H9" s="86">
        <f>ROUND(((F9*365)/1000000),3-(1+INT(LOG10(ABS(((F9*365)/1000000))))))*1000000</f>
        <v>16100</v>
      </c>
      <c r="I9" s="58" t="s">
        <v>7</v>
      </c>
      <c r="J9" s="58">
        <f>'Energy &amp; GHG Inputs'!$C$14</f>
        <v>2600</v>
      </c>
      <c r="K9" s="58">
        <f>'Energy &amp; GHG Inputs'!$D$14</f>
        <v>2340</v>
      </c>
      <c r="L9" s="89">
        <f>ROUND(((F9*365)/1000000),3-(1+INT(LOG10(ABS(((F9*365)/1000000))))))*1000000</f>
        <v>16100</v>
      </c>
      <c r="M9" s="157">
        <f>ROUND((J9*G9),3-(1+INT(LOG10(ABS((J9*G9))))))/1000000</f>
        <v>62.7</v>
      </c>
      <c r="N9" s="157">
        <f t="shared" si="1"/>
        <v>62.7</v>
      </c>
      <c r="O9" s="95">
        <f>(ROUND((J9*L9),3-(1+INT(LOG10(ABS((J9*L9))))))/1000000)</f>
        <v>41.9</v>
      </c>
      <c r="P9" s="158">
        <f>ROUND((K9*G9),3-(1+INT(LOG10(ABS((K9*G9))))))/1000000</f>
        <v>56.4</v>
      </c>
      <c r="Q9" s="95">
        <f t="shared" si="2"/>
        <v>37.700000000000003</v>
      </c>
      <c r="R9" s="95">
        <f t="shared" si="3"/>
        <v>41.9</v>
      </c>
      <c r="S9" s="168">
        <f t="shared" si="4"/>
        <v>33.333333333333329</v>
      </c>
      <c r="T9" s="168">
        <f t="shared" si="5"/>
        <v>33.333333333333329</v>
      </c>
      <c r="U9" s="99"/>
      <c r="V9" s="99"/>
      <c r="W9" s="99"/>
      <c r="X9" s="99"/>
      <c r="Y9" s="99"/>
      <c r="Z9" s="99"/>
      <c r="AA9" s="99"/>
      <c r="AB9" s="99"/>
      <c r="AC9" s="99"/>
      <c r="AD9" s="99"/>
    </row>
    <row r="10" spans="1:30" ht="21" customHeight="1" x14ac:dyDescent="0.25">
      <c r="A10" s="26" t="s">
        <v>143</v>
      </c>
      <c r="B10" s="172"/>
      <c r="C10" s="172"/>
      <c r="D10" s="173">
        <v>11.1</v>
      </c>
      <c r="E10" s="173">
        <f>B10</f>
        <v>0</v>
      </c>
      <c r="F10" s="173">
        <f>D10</f>
        <v>11.1</v>
      </c>
      <c r="G10" s="174" t="e">
        <f>ROUND(((E10*365)/1000000),3-(1+INT(LOG10(ABS(((E10*365)/1000000))))))*1000000</f>
        <v>#NUM!</v>
      </c>
      <c r="H10" s="174"/>
      <c r="I10" s="175" t="s">
        <v>9</v>
      </c>
      <c r="J10" s="175">
        <f>'Energy &amp; GHG Inputs'!$C$15</f>
        <v>1900</v>
      </c>
      <c r="K10" s="175">
        <f>'Energy &amp; GHG Inputs'!$D$15</f>
        <v>1710</v>
      </c>
      <c r="L10" s="175">
        <f>ROUND(((D10*365)/1000000),3-(1+INT(LOG10(ABS(((D10*365)/1000000))))))*1000000</f>
        <v>4050</v>
      </c>
      <c r="M10" s="176"/>
      <c r="N10" s="176">
        <f>SUM(N3:N9)</f>
        <v>7243.5</v>
      </c>
      <c r="O10" s="176"/>
      <c r="P10" s="176"/>
      <c r="Q10" s="144"/>
      <c r="R10" s="144">
        <f>SUM(R3:R9)</f>
        <v>3111.29</v>
      </c>
      <c r="S10" s="177"/>
      <c r="T10" s="178"/>
      <c r="U10" s="99"/>
      <c r="V10" s="99"/>
      <c r="W10" s="99"/>
      <c r="X10" s="99"/>
      <c r="Y10" s="99"/>
      <c r="Z10" s="99"/>
      <c r="AA10" s="99"/>
      <c r="AB10" s="99"/>
      <c r="AC10" s="99"/>
      <c r="AD10" s="99"/>
    </row>
    <row r="11" spans="1:30" ht="15.75" x14ac:dyDescent="0.25">
      <c r="A11" s="26" t="s">
        <v>63</v>
      </c>
      <c r="B11" s="143"/>
      <c r="C11" s="143"/>
      <c r="D11" s="144"/>
      <c r="E11" s="144"/>
      <c r="F11" s="144"/>
      <c r="G11" s="145" t="e">
        <f>#REF!*0.0115</f>
        <v>#REF!</v>
      </c>
      <c r="H11" s="145"/>
      <c r="I11" s="146"/>
      <c r="J11" s="146"/>
      <c r="K11" s="146"/>
      <c r="L11" s="146"/>
      <c r="M11" s="145"/>
      <c r="N11" s="145">
        <f>N10*0.09</f>
        <v>651.91499999999996</v>
      </c>
      <c r="O11" s="179"/>
      <c r="P11" s="142"/>
      <c r="Q11" s="141"/>
      <c r="R11" s="180">
        <f>R10*0.09</f>
        <v>280.01609999999999</v>
      </c>
      <c r="S11" s="177"/>
      <c r="T11" s="178"/>
      <c r="U11" s="99"/>
      <c r="V11" s="99"/>
      <c r="W11" s="99"/>
      <c r="X11" s="99"/>
      <c r="Y11" s="99"/>
      <c r="Z11" s="99"/>
      <c r="AA11" s="99"/>
      <c r="AB11" s="99"/>
      <c r="AC11" s="99"/>
      <c r="AD11" s="99"/>
    </row>
    <row r="12" spans="1:30" x14ac:dyDescent="0.25">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row>
    <row r="13" spans="1:30" x14ac:dyDescent="0.25">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row>
    <row r="14" spans="1:30" x14ac:dyDescent="0.25">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5" spans="1:30" x14ac:dyDescent="0.25">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1:30" x14ac:dyDescent="0.25">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row>
    <row r="17" spans="1:30" x14ac:dyDescent="0.25">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row>
    <row r="18" spans="1:30" x14ac:dyDescent="0.25">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row>
    <row r="19" spans="1:30" x14ac:dyDescent="0.25">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row>
    <row r="20" spans="1:30" x14ac:dyDescent="0.25">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row>
    <row r="21" spans="1:30" x14ac:dyDescent="0.25">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row>
    <row r="22" spans="1:30" x14ac:dyDescent="0.25">
      <c r="A22" s="99"/>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row>
    <row r="23" spans="1:30" x14ac:dyDescent="0.25">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row>
    <row r="24" spans="1:30" x14ac:dyDescent="0.25">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row>
    <row r="25" spans="1:30" x14ac:dyDescent="0.25">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row>
    <row r="26" spans="1:30" x14ac:dyDescent="0.25">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row>
    <row r="27" spans="1:30" x14ac:dyDescent="0.25">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row>
    <row r="28" spans="1:30" x14ac:dyDescent="0.25">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row>
    <row r="29" spans="1:30" x14ac:dyDescent="0.25">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0" x14ac:dyDescent="0.25">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row>
    <row r="31" spans="1:30" x14ac:dyDescent="0.25">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row>
    <row r="32" spans="1:30" x14ac:dyDescent="0.25">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row>
    <row r="33" spans="1:30" x14ac:dyDescent="0.25">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row>
    <row r="34" spans="1:30" x14ac:dyDescent="0.25">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row>
    <row r="35" spans="1:30" x14ac:dyDescent="0.25">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row>
    <row r="36" spans="1:30" x14ac:dyDescent="0.25">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row>
    <row r="37" spans="1:30" x14ac:dyDescent="0.25">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row>
    <row r="38" spans="1:30" x14ac:dyDescent="0.25">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row>
    <row r="39" spans="1:30" x14ac:dyDescent="0.25">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row>
    <row r="40" spans="1:30" x14ac:dyDescent="0.25">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row>
    <row r="41" spans="1:30" x14ac:dyDescent="0.25">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row>
    <row r="42" spans="1:30" x14ac:dyDescent="0.25">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row>
    <row r="43" spans="1:30" x14ac:dyDescent="0.25">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row>
    <row r="44" spans="1:30" x14ac:dyDescent="0.2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row>
    <row r="45" spans="1:30" x14ac:dyDescent="0.2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row>
    <row r="46" spans="1:30" x14ac:dyDescent="0.25">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row>
    <row r="47" spans="1:30" x14ac:dyDescent="0.25">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row>
    <row r="48" spans="1:30" x14ac:dyDescent="0.2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row>
    <row r="49" spans="1:30" x14ac:dyDescent="0.2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row>
    <row r="50" spans="1:30" x14ac:dyDescent="0.25">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row>
    <row r="51" spans="1:30" x14ac:dyDescent="0.25">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row>
    <row r="52" spans="1:30" x14ac:dyDescent="0.25">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row>
    <row r="53" spans="1:30" x14ac:dyDescent="0.25">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row>
    <row r="54" spans="1:30" x14ac:dyDescent="0.25">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row>
    <row r="55" spans="1:30" x14ac:dyDescent="0.25">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row>
    <row r="56" spans="1:30" x14ac:dyDescent="0.25">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row>
    <row r="57" spans="1:30" x14ac:dyDescent="0.2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row>
    <row r="58" spans="1:30" x14ac:dyDescent="0.2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row>
    <row r="59" spans="1:30" x14ac:dyDescent="0.2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row>
    <row r="60" spans="1:30" x14ac:dyDescent="0.2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row>
    <row r="61" spans="1:30" x14ac:dyDescent="0.25">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row>
    <row r="62" spans="1:30" x14ac:dyDescent="0.25">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row>
    <row r="63" spans="1:30" x14ac:dyDescent="0.2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row>
    <row r="64" spans="1:30" x14ac:dyDescent="0.25">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row>
    <row r="65" spans="1:30" x14ac:dyDescent="0.2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row>
    <row r="66" spans="1:30" x14ac:dyDescent="0.2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row>
    <row r="67" spans="1:30" x14ac:dyDescent="0.2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row>
    <row r="68" spans="1:30" x14ac:dyDescent="0.25">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row>
    <row r="69" spans="1:30" x14ac:dyDescent="0.2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row>
    <row r="70" spans="1:30" x14ac:dyDescent="0.2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row>
    <row r="71" spans="1:30" x14ac:dyDescent="0.2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row>
    <row r="72" spans="1:30" x14ac:dyDescent="0.2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row>
    <row r="73" spans="1:30" x14ac:dyDescent="0.2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row>
    <row r="74" spans="1:30" x14ac:dyDescent="0.2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row>
    <row r="75" spans="1:30" x14ac:dyDescent="0.2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row>
    <row r="76" spans="1:30" x14ac:dyDescent="0.2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row>
    <row r="77" spans="1:30"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row>
    <row r="78" spans="1:30" x14ac:dyDescent="0.2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row>
    <row r="79" spans="1:30" x14ac:dyDescent="0.2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row>
    <row r="80" spans="1:30"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row>
    <row r="81" spans="1:30" x14ac:dyDescent="0.25">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row>
    <row r="82" spans="1:30" x14ac:dyDescent="0.25">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row>
    <row r="83" spans="1:30" x14ac:dyDescent="0.25">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row>
    <row r="84" spans="1:30" x14ac:dyDescent="0.25">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row>
    <row r="85" spans="1:30" x14ac:dyDescent="0.25">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row>
    <row r="86" spans="1:30" x14ac:dyDescent="0.25">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row>
    <row r="87" spans="1:30" x14ac:dyDescent="0.25">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row>
    <row r="88" spans="1:30" x14ac:dyDescent="0.25">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row>
    <row r="89" spans="1:30" x14ac:dyDescent="0.25">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row>
    <row r="90" spans="1:30" x14ac:dyDescent="0.25">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row>
    <row r="91" spans="1:30" x14ac:dyDescent="0.25">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row>
    <row r="92" spans="1:30" x14ac:dyDescent="0.25">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row>
    <row r="93" spans="1:30" x14ac:dyDescent="0.25">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row>
    <row r="94" spans="1:30" x14ac:dyDescent="0.25">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row>
    <row r="95" spans="1:30" x14ac:dyDescent="0.25">
      <c r="S95" s="99"/>
    </row>
    <row r="96" spans="1:30" x14ac:dyDescent="0.25">
      <c r="S96" s="99"/>
    </row>
    <row r="97" spans="19:19" x14ac:dyDescent="0.25">
      <c r="S97" s="99"/>
    </row>
    <row r="98" spans="19:19" x14ac:dyDescent="0.25">
      <c r="S98" s="99"/>
    </row>
    <row r="99" spans="19:19" x14ac:dyDescent="0.25">
      <c r="S99" s="99"/>
    </row>
    <row r="100" spans="19:19" x14ac:dyDescent="0.25">
      <c r="S100" s="99"/>
    </row>
    <row r="101" spans="19:19" x14ac:dyDescent="0.25">
      <c r="S101" s="99"/>
    </row>
    <row r="102" spans="19:19" x14ac:dyDescent="0.25">
      <c r="S102" s="99"/>
    </row>
    <row r="103" spans="19:19" x14ac:dyDescent="0.25">
      <c r="S103" s="99"/>
    </row>
    <row r="104" spans="19:19" x14ac:dyDescent="0.25">
      <c r="S104" s="99"/>
    </row>
    <row r="105" spans="19:19" x14ac:dyDescent="0.25">
      <c r="S105" s="99"/>
    </row>
    <row r="106" spans="19:19" x14ac:dyDescent="0.25">
      <c r="S106" s="99"/>
    </row>
    <row r="107" spans="19:19" x14ac:dyDescent="0.25">
      <c r="S107" s="99"/>
    </row>
    <row r="108" spans="19:19" x14ac:dyDescent="0.25">
      <c r="S108" s="99"/>
    </row>
    <row r="109" spans="19:19" x14ac:dyDescent="0.25">
      <c r="S109" s="99"/>
    </row>
    <row r="110" spans="19:19" x14ac:dyDescent="0.25">
      <c r="S110" s="99"/>
    </row>
    <row r="111" spans="19:19" x14ac:dyDescent="0.25">
      <c r="S111" s="99"/>
    </row>
    <row r="112" spans="19:19" x14ac:dyDescent="0.25">
      <c r="S112" s="99"/>
    </row>
    <row r="113" spans="19:19" x14ac:dyDescent="0.25">
      <c r="S113" s="99"/>
    </row>
    <row r="114" spans="19:19" x14ac:dyDescent="0.25">
      <c r="S114" s="99"/>
    </row>
    <row r="115" spans="19:19" x14ac:dyDescent="0.25">
      <c r="S115" s="99"/>
    </row>
    <row r="116" spans="19:19" x14ac:dyDescent="0.25">
      <c r="S116" s="99"/>
    </row>
    <row r="117" spans="19:19" x14ac:dyDescent="0.25">
      <c r="S117" s="99"/>
    </row>
    <row r="118" spans="19:19" x14ac:dyDescent="0.25">
      <c r="S118" s="99"/>
    </row>
    <row r="119" spans="19:19" x14ac:dyDescent="0.25">
      <c r="S119" s="99"/>
    </row>
    <row r="120" spans="19:19" x14ac:dyDescent="0.25">
      <c r="S120" s="99"/>
    </row>
    <row r="121" spans="19:19" x14ac:dyDescent="0.25">
      <c r="S121" s="99"/>
    </row>
    <row r="122" spans="19:19" x14ac:dyDescent="0.25">
      <c r="S122" s="99"/>
    </row>
    <row r="123" spans="19:19" x14ac:dyDescent="0.25">
      <c r="S123" s="99"/>
    </row>
    <row r="124" spans="19:19" x14ac:dyDescent="0.25">
      <c r="S124" s="99"/>
    </row>
    <row r="125" spans="19:19" x14ac:dyDescent="0.25">
      <c r="S125" s="99"/>
    </row>
    <row r="126" spans="19:19" x14ac:dyDescent="0.25">
      <c r="S126" s="99"/>
    </row>
    <row r="127" spans="19:19" x14ac:dyDescent="0.25">
      <c r="S127" s="99"/>
    </row>
    <row r="128" spans="19:19" x14ac:dyDescent="0.25">
      <c r="S128" s="99"/>
    </row>
    <row r="129" spans="19:19" x14ac:dyDescent="0.25">
      <c r="S129" s="99"/>
    </row>
    <row r="130" spans="19:19" x14ac:dyDescent="0.25">
      <c r="S130" s="99"/>
    </row>
    <row r="131" spans="19:19" x14ac:dyDescent="0.25">
      <c r="S131" s="99"/>
    </row>
    <row r="132" spans="19:19" x14ac:dyDescent="0.25">
      <c r="S132" s="99"/>
    </row>
    <row r="133" spans="19:19" x14ac:dyDescent="0.25">
      <c r="S133" s="99"/>
    </row>
    <row r="134" spans="19:19" x14ac:dyDescent="0.25">
      <c r="S134" s="99"/>
    </row>
    <row r="135" spans="19:19" x14ac:dyDescent="0.25">
      <c r="S135" s="99"/>
    </row>
    <row r="136" spans="19:19" x14ac:dyDescent="0.25">
      <c r="S136" s="99"/>
    </row>
    <row r="137" spans="19:19" x14ac:dyDescent="0.25">
      <c r="S137" s="99"/>
    </row>
    <row r="138" spans="19:19" x14ac:dyDescent="0.25">
      <c r="S138" s="99"/>
    </row>
    <row r="139" spans="19:19" x14ac:dyDescent="0.25">
      <c r="S139" s="99"/>
    </row>
    <row r="140" spans="19:19" x14ac:dyDescent="0.25">
      <c r="S140" s="99"/>
    </row>
    <row r="141" spans="19:19" x14ac:dyDescent="0.25">
      <c r="S141" s="99"/>
    </row>
    <row r="142" spans="19:19" x14ac:dyDescent="0.25">
      <c r="S142" s="99"/>
    </row>
    <row r="143" spans="19:19" x14ac:dyDescent="0.25">
      <c r="S143" s="99"/>
    </row>
    <row r="144" spans="19:19" x14ac:dyDescent="0.25">
      <c r="S144" s="99"/>
    </row>
    <row r="145" spans="19:19" x14ac:dyDescent="0.25">
      <c r="S145" s="99"/>
    </row>
    <row r="146" spans="19:19" x14ac:dyDescent="0.25">
      <c r="S146" s="99"/>
    </row>
    <row r="147" spans="19:19" x14ac:dyDescent="0.25">
      <c r="S147" s="99"/>
    </row>
    <row r="148" spans="19:19" x14ac:dyDescent="0.25">
      <c r="S148" s="99"/>
    </row>
    <row r="149" spans="19:19" x14ac:dyDescent="0.25">
      <c r="S149" s="99"/>
    </row>
    <row r="150" spans="19:19" x14ac:dyDescent="0.25">
      <c r="S150" s="99"/>
    </row>
    <row r="151" spans="19:19" x14ac:dyDescent="0.25">
      <c r="S151" s="99"/>
    </row>
    <row r="152" spans="19:19" x14ac:dyDescent="0.25">
      <c r="S152" s="99"/>
    </row>
    <row r="153" spans="19:19" x14ac:dyDescent="0.25">
      <c r="S153" s="99"/>
    </row>
    <row r="154" spans="19:19" x14ac:dyDescent="0.25">
      <c r="S154" s="99"/>
    </row>
    <row r="155" spans="19:19" x14ac:dyDescent="0.25">
      <c r="S155" s="99"/>
    </row>
    <row r="156" spans="19:19" x14ac:dyDescent="0.25">
      <c r="S156" s="99"/>
    </row>
    <row r="157" spans="19:19" x14ac:dyDescent="0.25">
      <c r="S157" s="99"/>
    </row>
    <row r="158" spans="19:19" x14ac:dyDescent="0.25">
      <c r="S158" s="99"/>
    </row>
    <row r="159" spans="19:19" x14ac:dyDescent="0.25">
      <c r="S159" s="99"/>
    </row>
    <row r="160" spans="19:19" x14ac:dyDescent="0.25">
      <c r="S160" s="99"/>
    </row>
    <row r="161" spans="19:19" x14ac:dyDescent="0.25">
      <c r="S161" s="99"/>
    </row>
    <row r="162" spans="19:19" x14ac:dyDescent="0.25">
      <c r="S162" s="99"/>
    </row>
    <row r="163" spans="19:19" x14ac:dyDescent="0.25">
      <c r="S163" s="99"/>
    </row>
    <row r="164" spans="19:19" x14ac:dyDescent="0.25">
      <c r="S164" s="99"/>
    </row>
    <row r="165" spans="19:19" x14ac:dyDescent="0.25">
      <c r="S165" s="99"/>
    </row>
    <row r="166" spans="19:19" x14ac:dyDescent="0.25">
      <c r="S166" s="99"/>
    </row>
    <row r="167" spans="19:19" x14ac:dyDescent="0.25">
      <c r="S167" s="99"/>
    </row>
    <row r="168" spans="19:19" x14ac:dyDescent="0.25">
      <c r="S168" s="99"/>
    </row>
    <row r="169" spans="19:19" x14ac:dyDescent="0.25">
      <c r="S169" s="99"/>
    </row>
    <row r="170" spans="19:19" x14ac:dyDescent="0.25">
      <c r="S170" s="99"/>
    </row>
    <row r="171" spans="19:19" x14ac:dyDescent="0.25">
      <c r="S171" s="99"/>
    </row>
    <row r="172" spans="19:19" x14ac:dyDescent="0.25">
      <c r="S172" s="99"/>
    </row>
    <row r="173" spans="19:19" x14ac:dyDescent="0.25">
      <c r="S173" s="99"/>
    </row>
    <row r="174" spans="19:19" x14ac:dyDescent="0.25">
      <c r="S174" s="99"/>
    </row>
    <row r="175" spans="19:19" x14ac:dyDescent="0.25">
      <c r="S175" s="99"/>
    </row>
    <row r="176" spans="19:19" x14ac:dyDescent="0.25">
      <c r="S176" s="99"/>
    </row>
    <row r="177" spans="19:19" x14ac:dyDescent="0.25">
      <c r="S177" s="99"/>
    </row>
    <row r="178" spans="19:19" x14ac:dyDescent="0.25">
      <c r="S178" s="99"/>
    </row>
    <row r="179" spans="19:19" x14ac:dyDescent="0.25">
      <c r="S179" s="99"/>
    </row>
    <row r="180" spans="19:19" x14ac:dyDescent="0.25">
      <c r="S180" s="99"/>
    </row>
    <row r="181" spans="19:19" x14ac:dyDescent="0.25">
      <c r="S181" s="99"/>
    </row>
    <row r="182" spans="19:19" x14ac:dyDescent="0.25">
      <c r="S182" s="99"/>
    </row>
    <row r="183" spans="19:19" x14ac:dyDescent="0.25">
      <c r="S183" s="99"/>
    </row>
    <row r="184" spans="19:19" x14ac:dyDescent="0.25">
      <c r="S184" s="99"/>
    </row>
    <row r="185" spans="19:19" x14ac:dyDescent="0.25">
      <c r="S185" s="99"/>
    </row>
    <row r="186" spans="19:19" x14ac:dyDescent="0.25">
      <c r="S186" s="99"/>
    </row>
    <row r="187" spans="19:19" x14ac:dyDescent="0.25">
      <c r="S187" s="99"/>
    </row>
    <row r="188" spans="19:19" x14ac:dyDescent="0.25">
      <c r="S188" s="99"/>
    </row>
    <row r="189" spans="19:19" x14ac:dyDescent="0.25">
      <c r="S189" s="99"/>
    </row>
    <row r="190" spans="19:19" x14ac:dyDescent="0.25">
      <c r="S190" s="99"/>
    </row>
    <row r="191" spans="19:19" x14ac:dyDescent="0.25">
      <c r="S191" s="99"/>
    </row>
    <row r="192" spans="19:19" x14ac:dyDescent="0.25">
      <c r="S192" s="99"/>
    </row>
    <row r="193" spans="19:19" x14ac:dyDescent="0.25">
      <c r="S193" s="99"/>
    </row>
    <row r="194" spans="19:19" x14ac:dyDescent="0.25">
      <c r="S194" s="99"/>
    </row>
    <row r="195" spans="19:19" x14ac:dyDescent="0.25">
      <c r="S195" s="99"/>
    </row>
    <row r="196" spans="19:19" x14ac:dyDescent="0.25">
      <c r="S196" s="99"/>
    </row>
    <row r="197" spans="19:19" x14ac:dyDescent="0.25">
      <c r="S197" s="99"/>
    </row>
    <row r="198" spans="19:19" x14ac:dyDescent="0.25">
      <c r="S198" s="99"/>
    </row>
    <row r="199" spans="19:19" x14ac:dyDescent="0.25">
      <c r="S199" s="99"/>
    </row>
  </sheetData>
  <sheetProtection sheet="1" objects="1" scenarios="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79998168889431442"/>
  </sheetPr>
  <dimension ref="A1:AC200"/>
  <sheetViews>
    <sheetView tabSelected="1" zoomScale="85" zoomScaleNormal="85" workbookViewId="0">
      <pane ySplit="2" topLeftCell="A3" activePane="bottomLeft" state="frozen"/>
      <selection activeCell="C9" sqref="C9:C10"/>
      <selection pane="bottomLeft" activeCell="B6" sqref="B6"/>
    </sheetView>
  </sheetViews>
  <sheetFormatPr defaultRowHeight="15" x14ac:dyDescent="0.25"/>
  <cols>
    <col min="1" max="1" width="35.5703125" customWidth="1"/>
    <col min="2" max="2" width="25.28515625" customWidth="1"/>
    <col min="3" max="3" width="17.85546875" customWidth="1"/>
    <col min="4" max="4" width="0.140625" hidden="1" customWidth="1"/>
    <col min="5" max="5" width="10.5703125" hidden="1" customWidth="1"/>
    <col min="6" max="6" width="0.5703125" hidden="1" customWidth="1"/>
    <col min="7" max="7" width="0.28515625" hidden="1" customWidth="1"/>
    <col min="8" max="8" width="10.5703125" style="13" hidden="1" customWidth="1"/>
    <col min="9" max="9" width="4.7109375" hidden="1" customWidth="1"/>
    <col min="10" max="10" width="9.28515625" hidden="1" customWidth="1"/>
    <col min="11" max="11" width="6" hidden="1" customWidth="1"/>
    <col min="12" max="12" width="3.140625" hidden="1" customWidth="1"/>
    <col min="13" max="13" width="0.7109375" hidden="1" customWidth="1"/>
    <col min="14" max="14" width="0.5703125" hidden="1" customWidth="1"/>
    <col min="15" max="15" width="29.28515625" hidden="1" customWidth="1"/>
    <col min="16" max="16" width="29.28515625" style="13" customWidth="1"/>
    <col min="17" max="17" width="12.7109375" hidden="1" customWidth="1"/>
    <col min="18" max="18" width="28.85546875" style="13" customWidth="1"/>
    <col min="19" max="19" width="9.42578125" hidden="1" customWidth="1"/>
    <col min="20" max="20" width="15.85546875" customWidth="1"/>
  </cols>
  <sheetData>
    <row r="1" spans="1:29" ht="80.25" customHeight="1" x14ac:dyDescent="0.25">
      <c r="A1" s="128"/>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row>
    <row r="2" spans="1:29" ht="76.5" customHeight="1" x14ac:dyDescent="0.25">
      <c r="A2" s="100" t="s">
        <v>108</v>
      </c>
      <c r="B2" s="79" t="s">
        <v>127</v>
      </c>
      <c r="C2" s="81" t="s">
        <v>128</v>
      </c>
      <c r="D2" s="100" t="s">
        <v>42</v>
      </c>
      <c r="E2" s="102" t="s">
        <v>72</v>
      </c>
      <c r="F2" s="101" t="s">
        <v>70</v>
      </c>
      <c r="G2" s="102" t="s">
        <v>73</v>
      </c>
      <c r="H2" s="102" t="s">
        <v>66</v>
      </c>
      <c r="I2" s="30" t="s">
        <v>26</v>
      </c>
      <c r="J2" s="30" t="s">
        <v>27</v>
      </c>
      <c r="K2" s="30" t="s">
        <v>45</v>
      </c>
      <c r="L2" s="101" t="s">
        <v>66</v>
      </c>
      <c r="M2" s="103" t="s">
        <v>74</v>
      </c>
      <c r="N2" s="101" t="s">
        <v>67</v>
      </c>
      <c r="O2" s="103" t="s">
        <v>137</v>
      </c>
      <c r="P2" s="103" t="s">
        <v>137</v>
      </c>
      <c r="Q2" s="101" t="s">
        <v>126</v>
      </c>
      <c r="R2" s="101" t="s">
        <v>140</v>
      </c>
      <c r="S2" s="67" t="s">
        <v>71</v>
      </c>
      <c r="T2" s="67" t="s">
        <v>71</v>
      </c>
      <c r="U2" s="99"/>
      <c r="V2" s="99"/>
      <c r="W2" s="99"/>
      <c r="X2" s="99"/>
      <c r="Y2" s="99"/>
      <c r="Z2" s="99"/>
      <c r="AA2" s="99"/>
      <c r="AB2" s="99"/>
      <c r="AC2" s="99"/>
    </row>
    <row r="3" spans="1:29" ht="21" customHeight="1" x14ac:dyDescent="0.25">
      <c r="A3" s="40" t="s">
        <v>114</v>
      </c>
      <c r="B3" s="51">
        <f>'Water Savings'!B3</f>
        <v>2</v>
      </c>
      <c r="C3" s="51">
        <f>'Water Savings'!C3</f>
        <v>1</v>
      </c>
      <c r="D3" s="45">
        <v>16.2</v>
      </c>
      <c r="E3" s="82">
        <f t="shared" ref="E3:E9" si="0">ROUND((B3*D3),3-(1+INT(LOG10(ABS((B3*D3))))))</f>
        <v>32.4</v>
      </c>
      <c r="F3" s="84">
        <f t="shared" ref="F3:F9" si="1">ROUND((C3*D3),3-(1+INT(LOG10(ABS((C3*D3))))))</f>
        <v>16.2</v>
      </c>
      <c r="G3" s="86">
        <f>(ROUND(((E3*365/1000000)),3-(1+INT(LOG10(ABS(((E3*365/1000000)))))))*1000000)</f>
        <v>11800</v>
      </c>
      <c r="H3" s="86">
        <f>(ROUND(((F3*365/1000000)),3-(1+INT(LOG10(ABS(((F3*365/1000000)))))))*1000000)</f>
        <v>5910</v>
      </c>
      <c r="I3" s="58" t="s">
        <v>5</v>
      </c>
      <c r="J3" s="58">
        <f>'Energy &amp; GHG Inputs'!$C$13</f>
        <v>167000</v>
      </c>
      <c r="K3" s="58">
        <f>'Energy &amp; GHG Inputs'!$D$13</f>
        <v>102000</v>
      </c>
      <c r="L3" s="89">
        <f>(ROUND(((F3*365/1000000)),3-(1+INT(LOG10(ABS(((F3*365/1000000)))))))*1000000)</f>
        <v>5910</v>
      </c>
      <c r="M3" s="88">
        <f>(ROUND((J3*G3),3-(1+INT(LOG10(ABS((J3*G3))))))/1000000)</f>
        <v>1970</v>
      </c>
      <c r="N3" s="89">
        <f>(ROUND((J3*L3),3-(1+INT(LOG10(ABS((J3*L3))))))/1000000)</f>
        <v>987</v>
      </c>
      <c r="O3" s="157">
        <f>(ROUND((K3*G3),3-(1+INT(LOG10(ABS((K3*G3))))))/1000000)</f>
        <v>1200</v>
      </c>
      <c r="P3" s="157">
        <f t="shared" ref="P3:P9" si="2">IFERROR(O3,0)</f>
        <v>1200</v>
      </c>
      <c r="Q3" s="95">
        <f t="shared" ref="Q3:Q9" si="3">(ROUND((K3*L3),3-(1+INT(LOG10(ABS((K3*L3))))))/1000000)</f>
        <v>603</v>
      </c>
      <c r="R3" s="95">
        <f t="shared" ref="R3:R9" si="4">IFERROR(Q3,0)</f>
        <v>603</v>
      </c>
      <c r="S3" s="168">
        <f>ABS((B3-C3)/((B3))*-100)</f>
        <v>50</v>
      </c>
      <c r="T3" s="168">
        <f t="shared" ref="T3:T9" si="5">IFERROR(S3,0)</f>
        <v>50</v>
      </c>
      <c r="U3" s="99"/>
      <c r="V3" s="99"/>
      <c r="W3" s="99"/>
      <c r="X3" s="99"/>
      <c r="Y3" s="99"/>
      <c r="Z3" s="99"/>
      <c r="AA3" s="99"/>
      <c r="AB3" s="99"/>
      <c r="AC3" s="99"/>
    </row>
    <row r="4" spans="1:29" ht="19.5" customHeight="1" x14ac:dyDescent="0.25">
      <c r="A4" s="40" t="s">
        <v>115</v>
      </c>
      <c r="B4" s="51">
        <f>'Water Savings'!B4</f>
        <v>3</v>
      </c>
      <c r="C4" s="51">
        <f>'Water Savings'!C4</f>
        <v>2</v>
      </c>
      <c r="D4" s="45">
        <v>5</v>
      </c>
      <c r="E4" s="82">
        <f>D4*B4</f>
        <v>15</v>
      </c>
      <c r="F4" s="84">
        <f>D4*C4</f>
        <v>10</v>
      </c>
      <c r="G4" s="86">
        <f>E4*365</f>
        <v>5475</v>
      </c>
      <c r="H4" s="86">
        <f>F4*365</f>
        <v>3650</v>
      </c>
      <c r="I4" s="58"/>
      <c r="J4" s="58"/>
      <c r="K4" s="58">
        <v>102000</v>
      </c>
      <c r="L4" s="89">
        <f>F4*365</f>
        <v>3650</v>
      </c>
      <c r="M4" s="88" t="e">
        <f>ROUND((J13*G4),3-(1+INT(LOG10(ABS((J13*G4))))))/1000000</f>
        <v>#NUM!</v>
      </c>
      <c r="N4" s="89" t="e">
        <f>ROUND((J13*L4),3-(1+INT(LOG10(ABS((J13*L4))))))/1000000</f>
        <v>#NUM!</v>
      </c>
      <c r="O4" s="157">
        <f>ROUND((K4*G4),3-(1+INT(LOG10(ABS((K4*G4))))))/1000000</f>
        <v>558</v>
      </c>
      <c r="P4" s="157">
        <f t="shared" si="2"/>
        <v>558</v>
      </c>
      <c r="Q4" s="95">
        <f t="shared" si="3"/>
        <v>372</v>
      </c>
      <c r="R4" s="95">
        <f t="shared" si="4"/>
        <v>372</v>
      </c>
      <c r="S4" s="168">
        <f t="shared" ref="S4:S9" si="6">ABS((B4-C4)/((B4))*100)</f>
        <v>33.333333333333329</v>
      </c>
      <c r="T4" s="168">
        <f t="shared" si="5"/>
        <v>33.333333333333329</v>
      </c>
      <c r="U4" s="99"/>
      <c r="V4" s="99"/>
      <c r="W4" s="99"/>
      <c r="X4" s="99"/>
      <c r="Y4" s="99"/>
      <c r="Z4" s="99"/>
      <c r="AA4" s="99"/>
      <c r="AB4" s="99"/>
      <c r="AC4" s="99"/>
    </row>
    <row r="5" spans="1:29" ht="21" customHeight="1" x14ac:dyDescent="0.25">
      <c r="A5" s="41" t="s">
        <v>116</v>
      </c>
      <c r="B5" s="51">
        <v>0</v>
      </c>
      <c r="C5" s="51">
        <v>0</v>
      </c>
      <c r="D5" s="45">
        <v>8.6999999999999993</v>
      </c>
      <c r="E5" s="82" t="e">
        <f t="shared" si="0"/>
        <v>#NUM!</v>
      </c>
      <c r="F5" s="84" t="e">
        <f t="shared" si="1"/>
        <v>#NUM!</v>
      </c>
      <c r="G5" s="86" t="e">
        <f>ROUND(((E5*365)/1000000),3-(1+INT(LOG10(ABS(((E5*365)/1000000))))))*1000000</f>
        <v>#NUM!</v>
      </c>
      <c r="H5" s="86" t="e">
        <f>ROUND(((F5*365)/1000000),3-(1+INT(LOG10(ABS(((F5*365)/1000000))))))*1000000</f>
        <v>#NUM!</v>
      </c>
      <c r="I5" s="58" t="s">
        <v>5</v>
      </c>
      <c r="J5" s="58">
        <f>'Energy &amp; GHG Inputs'!$C$13</f>
        <v>167000</v>
      </c>
      <c r="K5" s="58">
        <f>'Energy &amp; GHG Inputs'!$D$13</f>
        <v>102000</v>
      </c>
      <c r="L5" s="89" t="e">
        <f>(ROUND(((F5*365)/1000000),3-(1+INT(LOG10(ABS(((F5*365)/1000000))))))*1000000)</f>
        <v>#NUM!</v>
      </c>
      <c r="M5" s="88" t="e">
        <f>(ROUND((J5*G5),3-(1+INT(LOG10(ABS((J5*G5))))))/1000000)</f>
        <v>#NUM!</v>
      </c>
      <c r="N5" s="89" t="e">
        <f>(ROUND((J5*L5),3-(1+INT(LOG10(ABS((J5*L5))))))/1000000)*C5</f>
        <v>#NUM!</v>
      </c>
      <c r="O5" s="157" t="e">
        <f>(ROUND((K5*G5),3-(1+INT(LOG10(ABS((K5*G5))))))/1000000)</f>
        <v>#NUM!</v>
      </c>
      <c r="P5" s="157">
        <f t="shared" si="2"/>
        <v>0</v>
      </c>
      <c r="Q5" s="95" t="e">
        <f t="shared" si="3"/>
        <v>#NUM!</v>
      </c>
      <c r="R5" s="95">
        <f t="shared" si="4"/>
        <v>0</v>
      </c>
      <c r="S5" s="168" t="e">
        <f t="shared" si="6"/>
        <v>#DIV/0!</v>
      </c>
      <c r="T5" s="168">
        <f t="shared" si="5"/>
        <v>0</v>
      </c>
      <c r="U5" s="99"/>
      <c r="V5" s="99"/>
      <c r="W5" s="99"/>
      <c r="X5" s="99"/>
      <c r="Y5" s="99"/>
      <c r="Z5" s="99"/>
      <c r="AA5" s="99"/>
      <c r="AB5" s="99"/>
      <c r="AC5" s="99"/>
    </row>
    <row r="6" spans="1:29" ht="21" customHeight="1" x14ac:dyDescent="0.25">
      <c r="A6" s="63" t="s">
        <v>117</v>
      </c>
      <c r="B6" s="51">
        <v>0</v>
      </c>
      <c r="C6" s="51">
        <v>0</v>
      </c>
      <c r="D6" s="45">
        <v>9.3000000000000007</v>
      </c>
      <c r="E6" s="82" t="e">
        <f t="shared" si="0"/>
        <v>#NUM!</v>
      </c>
      <c r="F6" s="84" t="e">
        <f t="shared" si="1"/>
        <v>#NUM!</v>
      </c>
      <c r="G6" s="86" t="e">
        <f>(ROUND(((E6*365)/1000000),3-(1+INT(LOG10(ABS(((E6*365)/1000000))))))*1000000)</f>
        <v>#NUM!</v>
      </c>
      <c r="H6" s="86" t="e">
        <f>(ROUND(((F6*365)/1000000),3-(1+INT(LOG10(ABS(((F6*365)/1000000))))))*1000000)</f>
        <v>#NUM!</v>
      </c>
      <c r="I6" s="58" t="s">
        <v>5</v>
      </c>
      <c r="J6" s="58">
        <f>'Energy &amp; GHG Inputs'!$C$13</f>
        <v>167000</v>
      </c>
      <c r="K6" s="58">
        <f>'Energy &amp; GHG Inputs'!$D$13</f>
        <v>102000</v>
      </c>
      <c r="L6" s="89" t="e">
        <f>(ROUND(((F6*365)/1000000),3-(1+INT(LOG10(ABS(((F6*365)/1000000))))))*1000000)</f>
        <v>#NUM!</v>
      </c>
      <c r="M6" s="88" t="e">
        <f>ROUND((J6*G6),3-(1+INT(LOG10(ABS((J6*G6))))))/1000000</f>
        <v>#NUM!</v>
      </c>
      <c r="N6" s="89" t="e">
        <f>(ROUND((J6*L6),3-(1+INT(LOG10(ABS((J6*L6))))))/1000000)</f>
        <v>#NUM!</v>
      </c>
      <c r="O6" s="157" t="e">
        <f>ROUND((K6*G6),3-(1+INT(LOG10(ABS((K6*G6))))))/1000000</f>
        <v>#NUM!</v>
      </c>
      <c r="P6" s="157">
        <f t="shared" si="2"/>
        <v>0</v>
      </c>
      <c r="Q6" s="95" t="e">
        <f t="shared" si="3"/>
        <v>#NUM!</v>
      </c>
      <c r="R6" s="95">
        <f t="shared" si="4"/>
        <v>0</v>
      </c>
      <c r="S6" s="168" t="e">
        <f t="shared" si="6"/>
        <v>#DIV/0!</v>
      </c>
      <c r="T6" s="168">
        <f t="shared" si="5"/>
        <v>0</v>
      </c>
      <c r="U6" s="99"/>
      <c r="V6" s="99"/>
      <c r="W6" s="99"/>
      <c r="X6" s="99"/>
      <c r="Y6" s="99"/>
      <c r="Z6" s="99"/>
      <c r="AA6" s="99"/>
      <c r="AB6" s="99"/>
      <c r="AC6" s="99"/>
    </row>
    <row r="7" spans="1:29" ht="18.75" customHeight="1" x14ac:dyDescent="0.25">
      <c r="A7" s="41" t="s">
        <v>118</v>
      </c>
      <c r="B7" s="51">
        <f>'Water Savings'!B7</f>
        <v>2</v>
      </c>
      <c r="C7" s="51">
        <f>'Water Savings'!C7</f>
        <v>1</v>
      </c>
      <c r="D7" s="45">
        <v>9.9</v>
      </c>
      <c r="E7" s="82">
        <f t="shared" si="0"/>
        <v>19.8</v>
      </c>
      <c r="F7" s="84">
        <f t="shared" si="1"/>
        <v>9.9</v>
      </c>
      <c r="G7" s="86">
        <f>(ROUND(((E7*365)/1000000),3-(1+INT(LOG10(ABS(((E7*365)/1000000))))))*1000000)</f>
        <v>7230</v>
      </c>
      <c r="H7" s="86">
        <f>(ROUND(((F7*365)/1000000),3-(1+INT(LOG10(ABS(((F7*365)/1000000))))))*1000000)</f>
        <v>3610</v>
      </c>
      <c r="I7" s="58" t="s">
        <v>7</v>
      </c>
      <c r="J7" s="58">
        <f>'Energy &amp; GHG Inputs'!$C$14</f>
        <v>2600</v>
      </c>
      <c r="K7" s="58">
        <f>'Energy &amp; GHG Inputs'!$D$14</f>
        <v>2340</v>
      </c>
      <c r="L7" s="89">
        <f>(ROUND(((F7*365)/1000000),3-(1+INT(LOG10(ABS(((F7*365)/1000000))))))*1000000)</f>
        <v>3610</v>
      </c>
      <c r="M7" s="88">
        <f>ROUND((J7*G7),3-(1+INT(LOG10(ABS((J7*G7))))))/1000000</f>
        <v>18.8</v>
      </c>
      <c r="N7" s="89">
        <f>(ROUND((J7*L7),3-(1+INT(LOG10(ABS((J7*L7))))))/1000000)</f>
        <v>9.39</v>
      </c>
      <c r="O7" s="157">
        <f>ROUND((K7*G7),3-(1+INT(LOG10(ABS((K7*G7))))))/1000000</f>
        <v>16.899999999999999</v>
      </c>
      <c r="P7" s="157">
        <f t="shared" si="2"/>
        <v>16.899999999999999</v>
      </c>
      <c r="Q7" s="95">
        <f t="shared" si="3"/>
        <v>8.4499999999999993</v>
      </c>
      <c r="R7" s="95">
        <f t="shared" si="4"/>
        <v>8.4499999999999993</v>
      </c>
      <c r="S7" s="168">
        <f t="shared" si="6"/>
        <v>50</v>
      </c>
      <c r="T7" s="168">
        <f t="shared" si="5"/>
        <v>50</v>
      </c>
      <c r="U7" s="99"/>
      <c r="V7" s="99"/>
      <c r="W7" s="99"/>
      <c r="X7" s="99"/>
      <c r="Y7" s="99"/>
      <c r="Z7" s="99"/>
      <c r="AA7" s="99"/>
      <c r="AB7" s="99"/>
      <c r="AC7" s="99"/>
    </row>
    <row r="8" spans="1:29" ht="20.25" customHeight="1" x14ac:dyDescent="0.25">
      <c r="A8" s="41" t="s">
        <v>119</v>
      </c>
      <c r="B8" s="51">
        <f>'Water Savings'!B8</f>
        <v>5</v>
      </c>
      <c r="C8" s="51">
        <f>'Water Savings'!C8</f>
        <v>4</v>
      </c>
      <c r="D8" s="45">
        <v>1.5</v>
      </c>
      <c r="E8" s="82">
        <f t="shared" si="0"/>
        <v>7.5</v>
      </c>
      <c r="F8" s="84">
        <f t="shared" si="1"/>
        <v>6</v>
      </c>
      <c r="G8" s="86">
        <f>ROUND(((E8*365)/1000000),3-(1+INT(LOG10(ABS(((E8*365)/1000000))))))*1000000</f>
        <v>2740</v>
      </c>
      <c r="H8" s="86">
        <f>ROUND(((F8*365)/1000000),3-(1+INT(LOG10(ABS(((F8*365)/1000000))))))*1000000</f>
        <v>2190</v>
      </c>
      <c r="I8" s="58" t="s">
        <v>5</v>
      </c>
      <c r="J8" s="58">
        <f>'Energy &amp; GHG Inputs'!$C$13</f>
        <v>167000</v>
      </c>
      <c r="K8" s="58">
        <f>'Energy &amp; GHG Inputs'!$D$13</f>
        <v>102000</v>
      </c>
      <c r="L8" s="89">
        <f>ROUND(((F8*365)/1000000),3-(1+INT(LOG10(ABS(((F8*365)/1000000))))))*1000000</f>
        <v>2190</v>
      </c>
      <c r="M8" s="88">
        <f>ROUND((J8*G8),3-(1+INT(LOG10(ABS((J8*G8))))))/1000000</f>
        <v>458</v>
      </c>
      <c r="N8" s="89">
        <f>(ROUND((J8*L8),3-(1+INT(LOG10(ABS((J8*L8))))))/1000000)</f>
        <v>366</v>
      </c>
      <c r="O8" s="157">
        <f>ROUND((K8*G8),3-(1+INT(LOG10(ABS((K8*G8))))))/1000000</f>
        <v>279</v>
      </c>
      <c r="P8" s="157">
        <f t="shared" si="2"/>
        <v>279</v>
      </c>
      <c r="Q8" s="95">
        <f t="shared" si="3"/>
        <v>223</v>
      </c>
      <c r="R8" s="95">
        <f t="shared" si="4"/>
        <v>223</v>
      </c>
      <c r="S8" s="168">
        <f t="shared" si="6"/>
        <v>20</v>
      </c>
      <c r="T8" s="168">
        <f t="shared" si="5"/>
        <v>20</v>
      </c>
      <c r="U8" s="99"/>
      <c r="V8" s="99"/>
      <c r="W8" s="99"/>
      <c r="X8" s="99"/>
      <c r="Y8" s="99"/>
      <c r="Z8" s="99"/>
      <c r="AA8" s="99"/>
      <c r="AB8" s="99"/>
      <c r="AC8" s="99"/>
    </row>
    <row r="9" spans="1:29" ht="18" customHeight="1" x14ac:dyDescent="0.25">
      <c r="A9" s="41" t="s">
        <v>120</v>
      </c>
      <c r="B9" s="51">
        <f>'Water Savings'!B9</f>
        <v>3</v>
      </c>
      <c r="C9" s="51">
        <f>'Water Savings'!C9</f>
        <v>2</v>
      </c>
      <c r="D9" s="45">
        <v>22</v>
      </c>
      <c r="E9" s="82">
        <f t="shared" si="0"/>
        <v>66</v>
      </c>
      <c r="F9" s="84">
        <f t="shared" si="1"/>
        <v>44</v>
      </c>
      <c r="G9" s="86">
        <f>ROUND(((E9*365)/1000000),3-(1+INT(LOG10(ABS(((E9*365)/1000000))))))*1000000</f>
        <v>24100</v>
      </c>
      <c r="H9" s="86">
        <f>ROUND(((F9*365)/1000000),3-(1+INT(LOG10(ABS(((F9*365)/1000000))))))*1000000</f>
        <v>16100</v>
      </c>
      <c r="I9" s="58" t="s">
        <v>7</v>
      </c>
      <c r="J9" s="58">
        <f>'Energy &amp; GHG Inputs'!$C$14</f>
        <v>2600</v>
      </c>
      <c r="K9" s="58">
        <f>'Energy &amp; GHG Inputs'!$D$14</f>
        <v>2340</v>
      </c>
      <c r="L9" s="89">
        <f>ROUND(((F9*365)/1000000),3-(1+INT(LOG10(ABS(((F9*365)/1000000))))))*1000000</f>
        <v>16100</v>
      </c>
      <c r="M9" s="88">
        <f>ROUND((J9*G9),3-(1+INT(LOG10(ABS((J9*G9))))))/1000000</f>
        <v>62.7</v>
      </c>
      <c r="N9" s="89">
        <f>(ROUND((J9*L9),3-(1+INT(LOG10(ABS((J9*L9))))))/1000000)</f>
        <v>41.9</v>
      </c>
      <c r="O9" s="157">
        <f>ROUND((K9*G9),3-(1+INT(LOG10(ABS((K9*G9))))))/1000000</f>
        <v>56.4</v>
      </c>
      <c r="P9" s="157">
        <f t="shared" si="2"/>
        <v>56.4</v>
      </c>
      <c r="Q9" s="95">
        <f t="shared" si="3"/>
        <v>37.700000000000003</v>
      </c>
      <c r="R9" s="95">
        <f t="shared" si="4"/>
        <v>37.700000000000003</v>
      </c>
      <c r="S9" s="168">
        <f t="shared" si="6"/>
        <v>33.333333333333329</v>
      </c>
      <c r="T9" s="168">
        <f t="shared" si="5"/>
        <v>33.333333333333329</v>
      </c>
      <c r="U9" s="99"/>
      <c r="V9" s="99"/>
      <c r="W9" s="99"/>
      <c r="X9" s="99"/>
      <c r="Y9" s="99"/>
      <c r="Z9" s="99"/>
      <c r="AA9" s="99"/>
      <c r="AB9" s="99"/>
      <c r="AC9" s="99"/>
    </row>
    <row r="10" spans="1:29" ht="33.75" customHeight="1" x14ac:dyDescent="0.35">
      <c r="A10" s="130" t="s">
        <v>144</v>
      </c>
      <c r="B10" s="170"/>
      <c r="C10" s="170"/>
      <c r="D10" s="137"/>
      <c r="E10" s="138" t="e">
        <f>SUM(E3:E9)</f>
        <v>#NUM!</v>
      </c>
      <c r="F10" s="139" t="e">
        <f>SUM(F3:F9)</f>
        <v>#NUM!</v>
      </c>
      <c r="G10" s="134" t="e">
        <f>SUM(G3:G9)</f>
        <v>#NUM!</v>
      </c>
      <c r="H10" s="134" t="e">
        <f>SUM(H3:H9)</f>
        <v>#NUM!</v>
      </c>
      <c r="I10" s="140" t="s">
        <v>9</v>
      </c>
      <c r="J10" s="140">
        <f>'Energy &amp; GHG Inputs'!$C$15</f>
        <v>1900</v>
      </c>
      <c r="K10" s="140">
        <f>'Energy &amp; GHG Inputs'!$D$15</f>
        <v>1710</v>
      </c>
      <c r="L10" s="136" t="e">
        <f>ROUND(((D10*365)/1000000),3-(1+INT(LOG10(ABS(((D10*365)/1000000))))))*1000000</f>
        <v>#NUM!</v>
      </c>
      <c r="M10" s="135" t="e">
        <f>ROUND((J10*G10),3-(1+INT(LOG10(ABS((J10*G10))))))/1000000</f>
        <v>#NUM!</v>
      </c>
      <c r="N10" s="136" t="e">
        <f>(ROUND((J10*L10),3-(1+INT(LOG10(ABS((J10*L10))))))/1000000)</f>
        <v>#NUM!</v>
      </c>
      <c r="O10" s="159" t="e">
        <f>SUM(O3:O9)</f>
        <v>#NUM!</v>
      </c>
      <c r="P10" s="171">
        <f>SUM(P3:P9)</f>
        <v>2110.3000000000002</v>
      </c>
      <c r="Q10" s="171" t="e">
        <f>SUM(Q5:Q9)</f>
        <v>#NUM!</v>
      </c>
      <c r="R10" s="171">
        <f>SUM(R3:R9)</f>
        <v>1244.1500000000001</v>
      </c>
      <c r="S10" s="147"/>
      <c r="T10" s="169"/>
      <c r="U10" s="99"/>
      <c r="V10" s="99"/>
      <c r="W10" s="99"/>
      <c r="X10" s="99"/>
      <c r="Y10" s="99"/>
      <c r="Z10" s="99"/>
      <c r="AA10" s="99"/>
      <c r="AB10" s="99"/>
      <c r="AC10" s="99"/>
    </row>
    <row r="11" spans="1:29" x14ac:dyDescent="0.25">
      <c r="A11" s="127"/>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row>
    <row r="12" spans="1:29" x14ac:dyDescent="0.25">
      <c r="A12" s="127"/>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row>
    <row r="13" spans="1:29" x14ac:dyDescent="0.25">
      <c r="A13" s="127"/>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row>
    <row r="14" spans="1:29" x14ac:dyDescent="0.25">
      <c r="A14" s="127"/>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row>
    <row r="15" spans="1:29" x14ac:dyDescent="0.25">
      <c r="A15" s="127"/>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row>
    <row r="16" spans="1:29" x14ac:dyDescent="0.25">
      <c r="A16" s="127"/>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row>
    <row r="17" spans="1:29" x14ac:dyDescent="0.25">
      <c r="A17" s="127"/>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row>
    <row r="18" spans="1:29" x14ac:dyDescent="0.25">
      <c r="A18" s="127"/>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row>
    <row r="19" spans="1:29" x14ac:dyDescent="0.25">
      <c r="A19" s="127"/>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row>
    <row r="20" spans="1:29" x14ac:dyDescent="0.25">
      <c r="A20" s="127"/>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row>
    <row r="21" spans="1:29" x14ac:dyDescent="0.25">
      <c r="A21" s="127"/>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row>
    <row r="22" spans="1:29" x14ac:dyDescent="0.25">
      <c r="A22" s="127"/>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row>
    <row r="23" spans="1:29" x14ac:dyDescent="0.25">
      <c r="A23" s="127"/>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row r="24" spans="1:29" x14ac:dyDescent="0.25">
      <c r="A24" s="127"/>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row>
    <row r="25" spans="1:29" x14ac:dyDescent="0.25">
      <c r="A25" s="127"/>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row>
    <row r="26" spans="1:29" x14ac:dyDescent="0.25">
      <c r="A26" s="127"/>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row>
    <row r="27" spans="1:29" x14ac:dyDescent="0.25">
      <c r="A27" s="127"/>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row>
    <row r="28" spans="1:29" x14ac:dyDescent="0.25">
      <c r="A28" s="127"/>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row>
    <row r="29" spans="1:29" x14ac:dyDescent="0.25">
      <c r="A29" s="127"/>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row>
    <row r="30" spans="1:29" x14ac:dyDescent="0.25">
      <c r="A30" s="127"/>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row>
    <row r="31" spans="1:29" x14ac:dyDescent="0.25">
      <c r="A31" s="127"/>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row>
    <row r="32" spans="1:29" x14ac:dyDescent="0.25">
      <c r="A32" s="127"/>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row>
    <row r="33" spans="1:29" x14ac:dyDescent="0.25">
      <c r="A33" s="127"/>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row>
    <row r="34" spans="1:29" x14ac:dyDescent="0.25">
      <c r="A34" s="127"/>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row>
    <row r="35" spans="1:29" x14ac:dyDescent="0.25">
      <c r="A35" s="127"/>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row>
    <row r="36" spans="1:29" x14ac:dyDescent="0.25">
      <c r="A36" s="127"/>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row>
    <row r="37" spans="1:29" x14ac:dyDescent="0.25">
      <c r="A37" s="127"/>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row>
    <row r="38" spans="1:29" x14ac:dyDescent="0.25">
      <c r="A38" s="127"/>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row>
    <row r="39" spans="1:29" x14ac:dyDescent="0.25">
      <c r="A39" s="127"/>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row>
    <row r="40" spans="1:29" x14ac:dyDescent="0.25">
      <c r="A40" s="127"/>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row>
    <row r="41" spans="1:29" x14ac:dyDescent="0.25">
      <c r="A41" s="127"/>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row>
    <row r="42" spans="1:29" x14ac:dyDescent="0.25">
      <c r="A42" s="127"/>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row>
    <row r="43" spans="1:29" x14ac:dyDescent="0.25">
      <c r="A43" s="127"/>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row>
    <row r="44" spans="1:29" x14ac:dyDescent="0.25">
      <c r="A44" s="127"/>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row>
    <row r="45" spans="1:29" x14ac:dyDescent="0.25">
      <c r="A45" s="127"/>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row>
    <row r="46" spans="1:29" x14ac:dyDescent="0.25">
      <c r="A46" s="127"/>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row>
    <row r="47" spans="1:29" x14ac:dyDescent="0.25">
      <c r="A47" s="127"/>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row>
    <row r="48" spans="1:29" x14ac:dyDescent="0.25">
      <c r="A48" s="127"/>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row>
    <row r="49" spans="1:29" x14ac:dyDescent="0.25">
      <c r="A49" s="127"/>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row>
    <row r="50" spans="1:29" x14ac:dyDescent="0.25">
      <c r="A50" s="127"/>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row>
    <row r="51" spans="1:29" x14ac:dyDescent="0.25">
      <c r="A51" s="127"/>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row>
    <row r="52" spans="1:29" x14ac:dyDescent="0.25">
      <c r="A52" s="127"/>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row>
    <row r="53" spans="1:29" x14ac:dyDescent="0.25">
      <c r="A53" s="127"/>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row>
    <row r="54" spans="1:29" x14ac:dyDescent="0.25">
      <c r="A54" s="127"/>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row>
    <row r="55" spans="1:29" x14ac:dyDescent="0.25">
      <c r="A55" s="127"/>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row>
    <row r="56" spans="1:29" x14ac:dyDescent="0.25">
      <c r="A56" s="127"/>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row>
    <row r="57" spans="1:29" x14ac:dyDescent="0.25">
      <c r="A57" s="127"/>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row>
    <row r="58" spans="1:29" x14ac:dyDescent="0.25">
      <c r="A58" s="127"/>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row>
    <row r="59" spans="1:29" x14ac:dyDescent="0.25">
      <c r="A59" s="127"/>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row>
    <row r="60" spans="1:29" x14ac:dyDescent="0.25">
      <c r="A60" s="127"/>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row>
    <row r="61" spans="1:29" x14ac:dyDescent="0.25">
      <c r="A61" s="127"/>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row>
    <row r="62" spans="1:29" x14ac:dyDescent="0.25">
      <c r="A62" s="127"/>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row>
    <row r="63" spans="1:29" x14ac:dyDescent="0.25">
      <c r="A63" s="127"/>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row>
    <row r="64" spans="1:29" x14ac:dyDescent="0.25">
      <c r="A64" s="127"/>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row>
    <row r="65" spans="1:29" x14ac:dyDescent="0.25">
      <c r="A65" s="127"/>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row>
    <row r="66" spans="1:29" x14ac:dyDescent="0.25">
      <c r="A66" s="127"/>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row>
    <row r="67" spans="1:29" x14ac:dyDescent="0.25">
      <c r="A67" s="127"/>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row>
    <row r="68" spans="1:29" x14ac:dyDescent="0.25">
      <c r="A68" s="127"/>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row>
    <row r="69" spans="1:29" x14ac:dyDescent="0.25">
      <c r="A69" s="127"/>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row>
    <row r="70" spans="1:29" x14ac:dyDescent="0.25">
      <c r="A70" s="127"/>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row>
    <row r="71" spans="1:29" x14ac:dyDescent="0.25">
      <c r="A71" s="127"/>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row>
    <row r="72" spans="1:29" x14ac:dyDescent="0.25">
      <c r="A72" s="127"/>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row>
    <row r="73" spans="1:29" x14ac:dyDescent="0.25">
      <c r="A73" s="127"/>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row>
    <row r="74" spans="1:29" x14ac:dyDescent="0.25">
      <c r="A74" s="127"/>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row>
    <row r="75" spans="1:29" x14ac:dyDescent="0.25">
      <c r="A75" s="127"/>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row>
    <row r="76" spans="1:29" x14ac:dyDescent="0.25">
      <c r="A76" s="127"/>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row>
    <row r="77" spans="1:29" x14ac:dyDescent="0.25">
      <c r="A77" s="127"/>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row>
    <row r="78" spans="1:29" x14ac:dyDescent="0.25">
      <c r="A78" s="127"/>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row>
    <row r="79" spans="1:29" x14ac:dyDescent="0.25">
      <c r="A79" s="127"/>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row>
    <row r="80" spans="1:29" x14ac:dyDescent="0.25">
      <c r="A80" s="127"/>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row>
    <row r="81" spans="1:29" x14ac:dyDescent="0.25">
      <c r="A81" s="127"/>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row>
    <row r="82" spans="1:29" x14ac:dyDescent="0.25">
      <c r="A82" s="127"/>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row>
    <row r="83" spans="1:29" x14ac:dyDescent="0.25">
      <c r="A83" s="127"/>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row>
    <row r="84" spans="1:29" x14ac:dyDescent="0.25">
      <c r="A84" s="127"/>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row>
    <row r="85" spans="1:29" x14ac:dyDescent="0.25">
      <c r="A85" s="127"/>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row>
    <row r="86" spans="1:29" x14ac:dyDescent="0.25">
      <c r="A86" s="127"/>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row>
    <row r="87" spans="1:29" x14ac:dyDescent="0.25">
      <c r="A87" s="127"/>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row>
    <row r="88" spans="1:29" x14ac:dyDescent="0.25">
      <c r="A88" s="127"/>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row>
    <row r="89" spans="1:29" x14ac:dyDescent="0.25">
      <c r="A89" s="127"/>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row>
    <row r="90" spans="1:29" x14ac:dyDescent="0.25">
      <c r="A90" s="127"/>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row>
    <row r="91" spans="1:29" x14ac:dyDescent="0.25">
      <c r="A91" s="127"/>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row>
    <row r="92" spans="1:29" x14ac:dyDescent="0.25">
      <c r="A92" s="127"/>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row>
    <row r="93" spans="1:29" x14ac:dyDescent="0.25">
      <c r="A93" s="127"/>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row>
    <row r="94" spans="1:29" x14ac:dyDescent="0.25">
      <c r="A94" s="127"/>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row>
    <row r="95" spans="1:29" x14ac:dyDescent="0.25">
      <c r="A95" s="127"/>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row>
    <row r="96" spans="1:29" x14ac:dyDescent="0.25">
      <c r="A96" s="127"/>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row>
    <row r="97" spans="1:29" x14ac:dyDescent="0.25">
      <c r="A97" s="127"/>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row>
    <row r="98" spans="1:29" x14ac:dyDescent="0.25">
      <c r="A98" s="127"/>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row>
    <row r="99" spans="1:29" x14ac:dyDescent="0.25">
      <c r="A99" s="127"/>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row>
    <row r="100" spans="1:29" x14ac:dyDescent="0.25">
      <c r="A100" s="127"/>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row>
    <row r="101" spans="1:29" x14ac:dyDescent="0.25">
      <c r="A101" s="127"/>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row>
    <row r="102" spans="1:29" x14ac:dyDescent="0.25">
      <c r="A102" s="127"/>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row>
    <row r="103" spans="1:29" x14ac:dyDescent="0.25">
      <c r="A103" s="127"/>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row>
    <row r="104" spans="1:29" x14ac:dyDescent="0.25">
      <c r="A104" s="127"/>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row>
    <row r="105" spans="1:29" x14ac:dyDescent="0.25">
      <c r="A105" s="127"/>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row>
    <row r="106" spans="1:29" x14ac:dyDescent="0.25">
      <c r="A106" s="127"/>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row>
    <row r="107" spans="1:29" x14ac:dyDescent="0.25">
      <c r="A107" s="127"/>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row>
    <row r="108" spans="1:29" x14ac:dyDescent="0.25">
      <c r="A108" s="127"/>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row>
    <row r="109" spans="1:29" x14ac:dyDescent="0.25">
      <c r="A109" s="127"/>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row>
    <row r="110" spans="1:29" x14ac:dyDescent="0.25">
      <c r="A110" s="127"/>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row>
    <row r="111" spans="1:29" x14ac:dyDescent="0.25">
      <c r="A111" s="127"/>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row>
    <row r="112" spans="1:29" x14ac:dyDescent="0.25">
      <c r="A112" s="127"/>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row>
    <row r="113" spans="1:29" x14ac:dyDescent="0.25">
      <c r="A113" s="127"/>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row>
    <row r="114" spans="1:29" x14ac:dyDescent="0.25">
      <c r="A114" s="127"/>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row>
    <row r="115" spans="1:29" x14ac:dyDescent="0.25">
      <c r="A115" s="127"/>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row>
    <row r="116" spans="1:29" x14ac:dyDescent="0.25">
      <c r="A116" s="127"/>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row>
    <row r="117" spans="1:29" x14ac:dyDescent="0.25">
      <c r="A117" s="127"/>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x14ac:dyDescent="0.25">
      <c r="A118" s="127"/>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x14ac:dyDescent="0.25">
      <c r="A119" s="127"/>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x14ac:dyDescent="0.25">
      <c r="A120" s="127"/>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x14ac:dyDescent="0.25">
      <c r="A121" s="127"/>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x14ac:dyDescent="0.25">
      <c r="A122" s="127"/>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x14ac:dyDescent="0.25">
      <c r="A123" s="127"/>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x14ac:dyDescent="0.25">
      <c r="A124" s="127"/>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x14ac:dyDescent="0.25">
      <c r="A125" s="127"/>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x14ac:dyDescent="0.25">
      <c r="A126" s="127"/>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x14ac:dyDescent="0.25">
      <c r="A127" s="127"/>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x14ac:dyDescent="0.25">
      <c r="A128" s="127"/>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x14ac:dyDescent="0.25">
      <c r="A129" s="127"/>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x14ac:dyDescent="0.25">
      <c r="A130" s="127"/>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x14ac:dyDescent="0.25">
      <c r="A131" s="127"/>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x14ac:dyDescent="0.25">
      <c r="A132" s="127"/>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x14ac:dyDescent="0.25">
      <c r="A133" s="127"/>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x14ac:dyDescent="0.25">
      <c r="A134" s="127"/>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x14ac:dyDescent="0.25">
      <c r="A135" s="127"/>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x14ac:dyDescent="0.25">
      <c r="A136" s="127"/>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x14ac:dyDescent="0.25">
      <c r="A137" s="127"/>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x14ac:dyDescent="0.25">
      <c r="A138" s="127"/>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x14ac:dyDescent="0.25">
      <c r="A139" s="127"/>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x14ac:dyDescent="0.25">
      <c r="A140" s="127"/>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x14ac:dyDescent="0.25">
      <c r="A141" s="127"/>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x14ac:dyDescent="0.25">
      <c r="A142" s="127"/>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x14ac:dyDescent="0.25">
      <c r="A143" s="127"/>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x14ac:dyDescent="0.25">
      <c r="A144" s="127"/>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x14ac:dyDescent="0.25">
      <c r="A145" s="127"/>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x14ac:dyDescent="0.25">
      <c r="A146" s="127"/>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x14ac:dyDescent="0.25">
      <c r="A147" s="127"/>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x14ac:dyDescent="0.25">
      <c r="A148" s="127"/>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x14ac:dyDescent="0.25">
      <c r="A149" s="127"/>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x14ac:dyDescent="0.25">
      <c r="A150" s="127"/>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x14ac:dyDescent="0.25">
      <c r="A151" s="127"/>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x14ac:dyDescent="0.25">
      <c r="A152" s="127"/>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x14ac:dyDescent="0.25">
      <c r="A153" s="127"/>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x14ac:dyDescent="0.25">
      <c r="A154" s="127"/>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x14ac:dyDescent="0.25">
      <c r="A155" s="127"/>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x14ac:dyDescent="0.25">
      <c r="A156" s="127"/>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x14ac:dyDescent="0.25">
      <c r="A157" s="127"/>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x14ac:dyDescent="0.25">
      <c r="A158" s="127"/>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x14ac:dyDescent="0.25">
      <c r="A159" s="127"/>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x14ac:dyDescent="0.25">
      <c r="A160" s="127"/>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x14ac:dyDescent="0.25">
      <c r="A161" s="127"/>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x14ac:dyDescent="0.25">
      <c r="A162" s="127"/>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x14ac:dyDescent="0.25">
      <c r="A163" s="127"/>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x14ac:dyDescent="0.25">
      <c r="A164" s="127"/>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x14ac:dyDescent="0.25">
      <c r="A165" s="127"/>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x14ac:dyDescent="0.25">
      <c r="A166" s="127"/>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x14ac:dyDescent="0.25">
      <c r="A167" s="127"/>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x14ac:dyDescent="0.25">
      <c r="A168" s="127"/>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x14ac:dyDescent="0.25">
      <c r="A169" s="127"/>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x14ac:dyDescent="0.25">
      <c r="A170" s="127"/>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x14ac:dyDescent="0.25">
      <c r="A171" s="127"/>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x14ac:dyDescent="0.25">
      <c r="A172" s="127"/>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x14ac:dyDescent="0.25">
      <c r="A173" s="127"/>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x14ac:dyDescent="0.25">
      <c r="A174" s="127"/>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x14ac:dyDescent="0.25">
      <c r="A175" s="127"/>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x14ac:dyDescent="0.25">
      <c r="A176" s="127"/>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x14ac:dyDescent="0.25">
      <c r="A177" s="127"/>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x14ac:dyDescent="0.25">
      <c r="A178" s="127"/>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x14ac:dyDescent="0.25">
      <c r="A179" s="127"/>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x14ac:dyDescent="0.25">
      <c r="A180" s="127"/>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x14ac:dyDescent="0.25">
      <c r="A181" s="127"/>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x14ac:dyDescent="0.25">
      <c r="A182" s="127"/>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x14ac:dyDescent="0.25">
      <c r="A183" s="127"/>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x14ac:dyDescent="0.25">
      <c r="A184" s="127"/>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x14ac:dyDescent="0.25">
      <c r="A185" s="127"/>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x14ac:dyDescent="0.25">
      <c r="A186" s="127"/>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x14ac:dyDescent="0.25">
      <c r="A187" s="127"/>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x14ac:dyDescent="0.25">
      <c r="A188" s="127"/>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x14ac:dyDescent="0.25">
      <c r="A189" s="127"/>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row>
    <row r="190" spans="1:29" x14ac:dyDescent="0.25">
      <c r="A190" s="127"/>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row>
    <row r="191" spans="1:29" x14ac:dyDescent="0.25">
      <c r="A191" s="127"/>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row>
    <row r="192" spans="1:29" x14ac:dyDescent="0.25">
      <c r="A192" s="127"/>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row>
    <row r="193" spans="1:29" x14ac:dyDescent="0.25">
      <c r="A193" s="127"/>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row>
    <row r="194" spans="1:29" x14ac:dyDescent="0.25">
      <c r="A194" s="127"/>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row>
    <row r="195" spans="1:29" x14ac:dyDescent="0.25">
      <c r="A195" s="127"/>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row>
    <row r="196" spans="1:29" x14ac:dyDescent="0.25">
      <c r="A196" s="127"/>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row>
    <row r="197" spans="1:29" x14ac:dyDescent="0.25">
      <c r="A197" s="127"/>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row>
    <row r="198" spans="1:29" x14ac:dyDescent="0.25">
      <c r="A198" s="127"/>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row>
    <row r="199" spans="1:29" x14ac:dyDescent="0.25">
      <c r="A199" s="127"/>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row>
    <row r="200" spans="1:29" x14ac:dyDescent="0.25">
      <c r="T200" s="99"/>
      <c r="U200" s="99"/>
      <c r="V200" s="99"/>
      <c r="W200" s="99"/>
      <c r="X200" s="99"/>
      <c r="Y200" s="99"/>
      <c r="Z200" s="99"/>
      <c r="AA200" s="99"/>
      <c r="AB200" s="99"/>
      <c r="AC200" s="99"/>
    </row>
  </sheetData>
  <sheetProtection sheet="1" objects="1" scenarios="1" selectLockedCells="1"/>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8" tint="0.79998168889431442"/>
  </sheetPr>
  <dimension ref="A1:X111"/>
  <sheetViews>
    <sheetView workbookViewId="0">
      <selection activeCell="F3" sqref="F3"/>
    </sheetView>
  </sheetViews>
  <sheetFormatPr defaultRowHeight="15" x14ac:dyDescent="0.25"/>
  <cols>
    <col min="1" max="1" width="34" customWidth="1"/>
    <col min="2" max="2" width="19.28515625" customWidth="1"/>
    <col min="3" max="3" width="15" customWidth="1"/>
    <col min="4" max="4" width="15.42578125" customWidth="1"/>
    <col min="5" max="5" width="13.42578125" customWidth="1"/>
    <col min="6" max="6" width="18.42578125" customWidth="1"/>
    <col min="7" max="7" width="19.5703125" customWidth="1"/>
    <col min="8" max="8" width="13.85546875" hidden="1" customWidth="1"/>
    <col min="9" max="9" width="0" hidden="1" customWidth="1"/>
  </cols>
  <sheetData>
    <row r="1" spans="1:24" ht="87.75" customHeight="1" x14ac:dyDescent="0.25">
      <c r="A1" s="128"/>
      <c r="B1" s="99"/>
      <c r="C1" s="99"/>
      <c r="D1" s="99"/>
      <c r="E1" s="99"/>
      <c r="F1" s="99"/>
      <c r="G1" s="99"/>
      <c r="H1" s="99"/>
      <c r="I1" s="99"/>
      <c r="J1" s="99"/>
      <c r="K1" s="99"/>
      <c r="L1" s="99"/>
      <c r="M1" s="99"/>
      <c r="N1" s="99"/>
      <c r="O1" s="99"/>
      <c r="P1" s="99"/>
      <c r="Q1" s="99"/>
      <c r="R1" s="99"/>
      <c r="S1" s="99"/>
      <c r="T1" s="99"/>
      <c r="U1" s="99"/>
      <c r="V1" s="99"/>
      <c r="W1" s="99"/>
      <c r="X1" s="99"/>
    </row>
    <row r="2" spans="1:24" x14ac:dyDescent="0.25">
      <c r="A2" s="104" t="s">
        <v>103</v>
      </c>
      <c r="B2" s="104"/>
      <c r="C2" s="105"/>
      <c r="D2" s="99"/>
      <c r="E2" s="99"/>
      <c r="F2" s="99"/>
      <c r="G2" s="99"/>
      <c r="H2" s="99"/>
      <c r="I2" s="99"/>
      <c r="J2" s="99"/>
      <c r="K2" s="99"/>
      <c r="L2" s="99"/>
      <c r="M2" s="99"/>
      <c r="N2" s="99"/>
      <c r="O2" s="99"/>
      <c r="P2" s="99"/>
      <c r="Q2" s="99"/>
      <c r="R2" s="99"/>
      <c r="S2" s="99"/>
      <c r="T2" s="99"/>
      <c r="U2" s="99"/>
      <c r="V2" s="99"/>
      <c r="W2" s="99"/>
      <c r="X2" s="99"/>
    </row>
    <row r="3" spans="1:24" ht="81" customHeight="1" x14ac:dyDescent="0.25">
      <c r="A3" s="29" t="s">
        <v>58</v>
      </c>
      <c r="B3" s="29" t="s">
        <v>77</v>
      </c>
      <c r="C3" s="29" t="s">
        <v>78</v>
      </c>
      <c r="D3" s="29" t="s">
        <v>59</v>
      </c>
      <c r="E3" s="29" t="s">
        <v>60</v>
      </c>
      <c r="F3" s="30" t="s">
        <v>87</v>
      </c>
      <c r="G3" s="30" t="s">
        <v>136</v>
      </c>
      <c r="H3" s="30" t="s">
        <v>26</v>
      </c>
      <c r="I3" s="30" t="s">
        <v>27</v>
      </c>
      <c r="J3" s="99"/>
      <c r="K3" s="99"/>
      <c r="L3" s="99"/>
      <c r="M3" s="99"/>
      <c r="N3" s="99"/>
      <c r="O3" s="99"/>
      <c r="P3" s="99"/>
      <c r="Q3" s="99"/>
      <c r="R3" s="99"/>
      <c r="S3" s="99"/>
      <c r="T3" s="99"/>
      <c r="U3" s="99"/>
      <c r="V3" s="99"/>
      <c r="W3" s="99"/>
      <c r="X3" s="99"/>
    </row>
    <row r="4" spans="1:24" ht="77.25" customHeight="1" x14ac:dyDescent="0.25">
      <c r="A4" s="42" t="s">
        <v>105</v>
      </c>
      <c r="B4" s="53">
        <v>30</v>
      </c>
      <c r="C4" s="55">
        <f>B4*748</f>
        <v>22440</v>
      </c>
      <c r="D4" s="54">
        <v>62</v>
      </c>
      <c r="E4" s="54">
        <v>3</v>
      </c>
      <c r="F4" s="38">
        <f>C4/D4</f>
        <v>361.93548387096774</v>
      </c>
      <c r="G4" s="38">
        <f>(F4*30)/E4</f>
        <v>3619.3548387096776</v>
      </c>
      <c r="H4" s="39"/>
      <c r="I4" s="39"/>
      <c r="J4" s="99"/>
      <c r="K4" s="99"/>
      <c r="L4" s="99"/>
      <c r="M4" s="99"/>
      <c r="N4" s="99"/>
      <c r="O4" s="99"/>
      <c r="P4" s="99"/>
      <c r="Q4" s="99"/>
      <c r="R4" s="99"/>
      <c r="S4" s="99"/>
      <c r="T4" s="99"/>
      <c r="U4" s="99"/>
      <c r="V4" s="99"/>
      <c r="W4" s="99"/>
      <c r="X4" s="99"/>
    </row>
    <row r="5" spans="1:24" x14ac:dyDescent="0.25">
      <c r="A5" s="104" t="s">
        <v>104</v>
      </c>
      <c r="B5" s="104"/>
      <c r="C5" s="105"/>
      <c r="D5" s="99"/>
      <c r="E5" s="99"/>
      <c r="F5" s="99"/>
      <c r="G5" s="99"/>
      <c r="H5" s="99"/>
      <c r="I5" s="99"/>
      <c r="J5" s="99"/>
      <c r="K5" s="99"/>
      <c r="L5" s="99"/>
      <c r="M5" s="99"/>
      <c r="N5" s="99"/>
      <c r="O5" s="99"/>
      <c r="P5" s="99"/>
      <c r="Q5" s="99"/>
      <c r="R5" s="99"/>
      <c r="S5" s="99"/>
      <c r="T5" s="99"/>
      <c r="U5" s="99"/>
      <c r="V5" s="99"/>
      <c r="W5" s="99"/>
      <c r="X5" s="99"/>
    </row>
    <row r="6" spans="1:24" ht="78.75" x14ac:dyDescent="0.25">
      <c r="A6" s="29" t="s">
        <v>58</v>
      </c>
      <c r="B6" s="29" t="s">
        <v>107</v>
      </c>
      <c r="C6" s="29" t="s">
        <v>78</v>
      </c>
      <c r="D6" s="29" t="s">
        <v>59</v>
      </c>
      <c r="E6" s="29" t="s">
        <v>60</v>
      </c>
      <c r="F6" s="30" t="s">
        <v>87</v>
      </c>
      <c r="G6" s="30" t="s">
        <v>136</v>
      </c>
      <c r="H6" s="30" t="s">
        <v>26</v>
      </c>
      <c r="I6" s="30" t="s">
        <v>27</v>
      </c>
      <c r="J6" s="99"/>
      <c r="K6" s="99"/>
      <c r="L6" s="99"/>
      <c r="M6" s="99"/>
      <c r="N6" s="99"/>
      <c r="O6" s="99"/>
      <c r="P6" s="99"/>
      <c r="Q6" s="99"/>
      <c r="R6" s="99"/>
      <c r="S6" s="99"/>
      <c r="T6" s="99"/>
      <c r="U6" s="99"/>
      <c r="V6" s="99"/>
      <c r="W6" s="99"/>
      <c r="X6" s="99"/>
    </row>
    <row r="7" spans="1:24" ht="63" x14ac:dyDescent="0.25">
      <c r="A7" s="42" t="s">
        <v>106</v>
      </c>
      <c r="B7" s="53">
        <v>2600</v>
      </c>
      <c r="C7" s="55">
        <f>B7*7.48</f>
        <v>19448</v>
      </c>
      <c r="D7" s="54">
        <v>60</v>
      </c>
      <c r="E7" s="54">
        <v>2</v>
      </c>
      <c r="F7" s="38">
        <f>C7/D7</f>
        <v>324.13333333333333</v>
      </c>
      <c r="G7" s="38">
        <f>(F7*30)/E7</f>
        <v>4862</v>
      </c>
      <c r="H7" s="39"/>
      <c r="I7" s="39"/>
      <c r="J7" s="99"/>
      <c r="K7" s="99"/>
      <c r="L7" s="99"/>
      <c r="M7" s="99"/>
      <c r="N7" s="99"/>
      <c r="O7" s="99"/>
      <c r="P7" s="99"/>
      <c r="Q7" s="99"/>
      <c r="R7" s="99"/>
      <c r="S7" s="99"/>
      <c r="T7" s="99"/>
      <c r="U7" s="99"/>
      <c r="V7" s="99"/>
      <c r="W7" s="99"/>
      <c r="X7" s="99"/>
    </row>
    <row r="8" spans="1:24" x14ac:dyDescent="0.25">
      <c r="A8" s="104" t="s">
        <v>111</v>
      </c>
      <c r="B8" s="104"/>
      <c r="C8" s="105"/>
      <c r="D8" s="99"/>
      <c r="E8" s="99"/>
      <c r="F8" s="99"/>
      <c r="G8" s="99"/>
      <c r="H8" s="99"/>
      <c r="I8" s="99"/>
      <c r="J8" s="99"/>
      <c r="K8" s="99"/>
      <c r="L8" s="99"/>
      <c r="M8" s="99"/>
      <c r="N8" s="99"/>
      <c r="O8" s="99"/>
      <c r="P8" s="99"/>
      <c r="Q8" s="99"/>
      <c r="R8" s="99"/>
      <c r="S8" s="99"/>
      <c r="T8" s="99"/>
      <c r="U8" s="99"/>
      <c r="V8" s="99"/>
      <c r="W8" s="99"/>
      <c r="X8" s="99"/>
    </row>
    <row r="9" spans="1:24" ht="78.75" x14ac:dyDescent="0.25">
      <c r="A9" s="29" t="s">
        <v>58</v>
      </c>
      <c r="B9" s="29" t="s">
        <v>112</v>
      </c>
      <c r="C9" s="29" t="s">
        <v>78</v>
      </c>
      <c r="D9" s="29" t="s">
        <v>59</v>
      </c>
      <c r="E9" s="29" t="s">
        <v>60</v>
      </c>
      <c r="F9" s="30" t="s">
        <v>87</v>
      </c>
      <c r="G9" s="30" t="s">
        <v>136</v>
      </c>
      <c r="H9" s="30" t="s">
        <v>26</v>
      </c>
      <c r="I9" s="30" t="s">
        <v>27</v>
      </c>
      <c r="J9" s="99"/>
      <c r="K9" s="99"/>
      <c r="L9" s="99"/>
      <c r="M9" s="99"/>
      <c r="N9" s="99"/>
      <c r="O9" s="99"/>
      <c r="P9" s="99"/>
      <c r="Q9" s="99"/>
      <c r="R9" s="99"/>
      <c r="S9" s="99"/>
      <c r="T9" s="99"/>
      <c r="U9" s="99"/>
      <c r="V9" s="99"/>
      <c r="W9" s="99"/>
      <c r="X9" s="99"/>
    </row>
    <row r="10" spans="1:24" ht="47.25" x14ac:dyDescent="0.25">
      <c r="A10" s="42" t="s">
        <v>113</v>
      </c>
      <c r="B10" s="53">
        <v>10000</v>
      </c>
      <c r="C10" s="55">
        <f>B10</f>
        <v>10000</v>
      </c>
      <c r="D10" s="54">
        <v>60</v>
      </c>
      <c r="E10" s="54">
        <v>2</v>
      </c>
      <c r="F10" s="38">
        <f>C10/D10</f>
        <v>166.66666666666666</v>
      </c>
      <c r="G10" s="38">
        <f>(F10*30)/E10</f>
        <v>2500</v>
      </c>
      <c r="H10" s="39"/>
      <c r="I10" s="39"/>
      <c r="J10" s="99"/>
      <c r="K10" s="99"/>
      <c r="L10" s="99"/>
      <c r="M10" s="99"/>
      <c r="N10" s="99"/>
      <c r="O10" s="99"/>
      <c r="P10" s="99"/>
      <c r="Q10" s="99"/>
      <c r="R10" s="99"/>
      <c r="S10" s="99"/>
      <c r="T10" s="99"/>
      <c r="U10" s="99"/>
      <c r="V10" s="99"/>
      <c r="W10" s="99"/>
      <c r="X10" s="99"/>
    </row>
    <row r="11" spans="1:24" x14ac:dyDescent="0.25">
      <c r="A11" s="99"/>
      <c r="B11" s="99"/>
      <c r="C11" s="99"/>
      <c r="D11" s="99"/>
      <c r="E11" s="99"/>
      <c r="F11" s="99"/>
      <c r="G11" s="99"/>
      <c r="H11" s="99"/>
      <c r="I11" s="99"/>
      <c r="J11" s="99"/>
      <c r="K11" s="99"/>
      <c r="L11" s="99"/>
      <c r="M11" s="99"/>
      <c r="N11" s="99"/>
      <c r="O11" s="99"/>
      <c r="P11" s="99"/>
      <c r="Q11" s="99"/>
      <c r="R11" s="99"/>
      <c r="S11" s="99"/>
      <c r="T11" s="99"/>
      <c r="U11" s="99"/>
      <c r="V11" s="99"/>
      <c r="W11" s="99"/>
      <c r="X11" s="99"/>
    </row>
    <row r="12" spans="1:24" x14ac:dyDescent="0.25">
      <c r="A12" s="99"/>
      <c r="B12" s="99"/>
      <c r="C12" s="99"/>
      <c r="D12" s="99"/>
      <c r="E12" s="99"/>
      <c r="F12" s="99"/>
      <c r="G12" s="99"/>
      <c r="H12" s="99"/>
      <c r="I12" s="99"/>
      <c r="J12" s="99"/>
      <c r="K12" s="99"/>
      <c r="L12" s="99"/>
      <c r="M12" s="99"/>
      <c r="N12" s="99"/>
      <c r="O12" s="99"/>
      <c r="P12" s="99"/>
      <c r="Q12" s="99"/>
      <c r="R12" s="99"/>
      <c r="S12" s="99"/>
      <c r="T12" s="99"/>
      <c r="U12" s="99"/>
      <c r="V12" s="99"/>
      <c r="W12" s="99"/>
      <c r="X12" s="99"/>
    </row>
    <row r="13" spans="1:24" x14ac:dyDescent="0.25">
      <c r="A13" s="99"/>
      <c r="B13" s="99"/>
      <c r="C13" s="99"/>
      <c r="D13" s="99"/>
      <c r="E13" s="99"/>
      <c r="F13" s="99"/>
      <c r="G13" s="99"/>
      <c r="H13" s="99"/>
      <c r="I13" s="99"/>
      <c r="J13" s="99"/>
      <c r="K13" s="99"/>
      <c r="L13" s="99"/>
      <c r="M13" s="99"/>
      <c r="N13" s="99"/>
      <c r="O13" s="99"/>
      <c r="P13" s="99"/>
      <c r="Q13" s="99"/>
      <c r="R13" s="99"/>
      <c r="S13" s="99"/>
      <c r="T13" s="99"/>
      <c r="U13" s="99"/>
      <c r="V13" s="99"/>
      <c r="W13" s="99"/>
      <c r="X13" s="99"/>
    </row>
    <row r="14" spans="1:24" x14ac:dyDescent="0.25">
      <c r="A14" s="99"/>
      <c r="B14" s="99"/>
      <c r="C14" s="99"/>
      <c r="D14" s="99"/>
      <c r="E14" s="99"/>
      <c r="F14" s="99"/>
      <c r="G14" s="99"/>
      <c r="H14" s="99"/>
      <c r="I14" s="99"/>
      <c r="J14" s="99"/>
      <c r="K14" s="99"/>
      <c r="L14" s="99"/>
      <c r="M14" s="99"/>
      <c r="N14" s="99"/>
      <c r="O14" s="99"/>
      <c r="P14" s="99"/>
      <c r="Q14" s="99"/>
      <c r="R14" s="99"/>
      <c r="S14" s="99"/>
      <c r="T14" s="99"/>
      <c r="U14" s="99"/>
      <c r="V14" s="99"/>
      <c r="W14" s="99"/>
      <c r="X14" s="99"/>
    </row>
    <row r="15" spans="1:24" x14ac:dyDescent="0.25">
      <c r="A15" s="99"/>
      <c r="B15" s="99"/>
      <c r="C15" s="99"/>
      <c r="D15" s="99"/>
      <c r="E15" s="99"/>
      <c r="F15" s="99"/>
      <c r="G15" s="99"/>
      <c r="H15" s="99"/>
      <c r="I15" s="99"/>
      <c r="J15" s="99"/>
      <c r="K15" s="99"/>
      <c r="L15" s="99"/>
      <c r="M15" s="99"/>
      <c r="N15" s="99"/>
      <c r="O15" s="99"/>
      <c r="P15" s="99"/>
      <c r="Q15" s="99"/>
      <c r="R15" s="99"/>
      <c r="S15" s="99"/>
      <c r="T15" s="99"/>
      <c r="U15" s="99"/>
      <c r="V15" s="99"/>
      <c r="W15" s="99"/>
      <c r="X15" s="99"/>
    </row>
    <row r="16" spans="1:24" x14ac:dyDescent="0.25">
      <c r="A16" s="99"/>
      <c r="B16" s="99"/>
      <c r="C16" s="99"/>
      <c r="D16" s="99"/>
      <c r="E16" s="99"/>
      <c r="F16" s="99"/>
      <c r="G16" s="99"/>
      <c r="H16" s="99"/>
      <c r="I16" s="99"/>
      <c r="J16" s="99"/>
      <c r="K16" s="99"/>
      <c r="L16" s="99"/>
      <c r="M16" s="99"/>
      <c r="N16" s="99"/>
      <c r="O16" s="99"/>
      <c r="P16" s="99"/>
      <c r="Q16" s="99"/>
      <c r="R16" s="99"/>
      <c r="S16" s="99"/>
      <c r="T16" s="99"/>
      <c r="U16" s="99"/>
      <c r="V16" s="99"/>
      <c r="W16" s="99"/>
      <c r="X16" s="99"/>
    </row>
    <row r="17" spans="1:24" x14ac:dyDescent="0.25">
      <c r="A17" s="99"/>
      <c r="B17" s="99"/>
      <c r="C17" s="99"/>
      <c r="D17" s="99"/>
      <c r="E17" s="99"/>
      <c r="F17" s="99"/>
      <c r="G17" s="99"/>
      <c r="H17" s="99"/>
      <c r="I17" s="99"/>
      <c r="J17" s="99"/>
      <c r="K17" s="99"/>
      <c r="L17" s="99"/>
      <c r="M17" s="99"/>
      <c r="N17" s="99"/>
      <c r="O17" s="99"/>
      <c r="P17" s="99"/>
      <c r="Q17" s="99"/>
      <c r="R17" s="99"/>
      <c r="S17" s="99"/>
      <c r="T17" s="99"/>
      <c r="U17" s="99"/>
      <c r="V17" s="99"/>
      <c r="W17" s="99"/>
      <c r="X17" s="99"/>
    </row>
    <row r="18" spans="1:24" x14ac:dyDescent="0.25">
      <c r="A18" s="99"/>
      <c r="B18" s="99"/>
      <c r="C18" s="99"/>
      <c r="D18" s="99"/>
      <c r="E18" s="99"/>
      <c r="F18" s="99"/>
      <c r="G18" s="99"/>
      <c r="H18" s="99"/>
      <c r="I18" s="99"/>
      <c r="J18" s="99"/>
      <c r="K18" s="99"/>
      <c r="L18" s="99"/>
      <c r="M18" s="99"/>
      <c r="N18" s="99"/>
      <c r="O18" s="99"/>
      <c r="P18" s="99"/>
      <c r="Q18" s="99"/>
      <c r="R18" s="99"/>
      <c r="S18" s="99"/>
      <c r="T18" s="99"/>
      <c r="U18" s="99"/>
      <c r="V18" s="99"/>
      <c r="W18" s="99"/>
      <c r="X18" s="99"/>
    </row>
    <row r="19" spans="1:24" x14ac:dyDescent="0.25">
      <c r="A19" s="99"/>
      <c r="B19" s="99"/>
      <c r="C19" s="99"/>
      <c r="D19" s="99"/>
      <c r="E19" s="99"/>
      <c r="F19" s="99"/>
      <c r="G19" s="99"/>
      <c r="H19" s="99"/>
      <c r="I19" s="99"/>
      <c r="J19" s="99"/>
      <c r="K19" s="99"/>
      <c r="L19" s="99"/>
      <c r="M19" s="99"/>
      <c r="N19" s="99"/>
      <c r="O19" s="99"/>
      <c r="P19" s="99"/>
      <c r="Q19" s="99"/>
      <c r="R19" s="99"/>
      <c r="S19" s="99"/>
      <c r="T19" s="99"/>
      <c r="U19" s="99"/>
      <c r="V19" s="99"/>
      <c r="W19" s="99"/>
      <c r="X19" s="99"/>
    </row>
    <row r="20" spans="1:24" x14ac:dyDescent="0.25">
      <c r="A20" s="99"/>
      <c r="B20" s="99"/>
      <c r="C20" s="99"/>
      <c r="D20" s="99"/>
      <c r="E20" s="99"/>
      <c r="F20" s="99"/>
      <c r="G20" s="99"/>
      <c r="H20" s="99"/>
      <c r="I20" s="99"/>
      <c r="J20" s="99"/>
      <c r="K20" s="99"/>
      <c r="L20" s="99"/>
      <c r="M20" s="99"/>
      <c r="N20" s="99"/>
      <c r="O20" s="99"/>
      <c r="P20" s="99"/>
      <c r="Q20" s="99"/>
      <c r="R20" s="99"/>
      <c r="S20" s="99"/>
      <c r="T20" s="99"/>
      <c r="U20" s="99"/>
      <c r="V20" s="99"/>
      <c r="W20" s="99"/>
      <c r="X20" s="99"/>
    </row>
    <row r="21" spans="1:24" x14ac:dyDescent="0.25">
      <c r="A21" s="99"/>
      <c r="B21" s="99"/>
      <c r="C21" s="99"/>
      <c r="D21" s="99"/>
      <c r="E21" s="99"/>
      <c r="F21" s="99"/>
      <c r="G21" s="99"/>
      <c r="H21" s="99"/>
      <c r="I21" s="99"/>
      <c r="J21" s="99"/>
      <c r="K21" s="99"/>
      <c r="L21" s="99"/>
      <c r="M21" s="99"/>
      <c r="N21" s="99"/>
      <c r="O21" s="99"/>
      <c r="P21" s="99"/>
      <c r="Q21" s="99"/>
      <c r="R21" s="99"/>
      <c r="S21" s="99"/>
      <c r="T21" s="99"/>
      <c r="U21" s="99"/>
      <c r="V21" s="99"/>
      <c r="W21" s="99"/>
      <c r="X21" s="99"/>
    </row>
    <row r="22" spans="1:24" x14ac:dyDescent="0.25">
      <c r="A22" s="99"/>
      <c r="B22" s="99"/>
      <c r="C22" s="99"/>
      <c r="D22" s="99"/>
      <c r="E22" s="99"/>
      <c r="F22" s="99"/>
      <c r="G22" s="99"/>
      <c r="H22" s="99"/>
      <c r="I22" s="99"/>
      <c r="J22" s="99"/>
      <c r="K22" s="99"/>
      <c r="L22" s="99"/>
      <c r="M22" s="99"/>
      <c r="N22" s="99"/>
      <c r="O22" s="99"/>
      <c r="P22" s="99"/>
      <c r="Q22" s="99"/>
      <c r="R22" s="99"/>
      <c r="S22" s="99"/>
      <c r="T22" s="99"/>
      <c r="U22" s="99"/>
      <c r="V22" s="99"/>
      <c r="W22" s="99"/>
      <c r="X22" s="99"/>
    </row>
    <row r="23" spans="1:24" x14ac:dyDescent="0.25">
      <c r="A23" s="99"/>
      <c r="B23" s="99"/>
      <c r="C23" s="99"/>
      <c r="D23" s="99"/>
      <c r="E23" s="99"/>
      <c r="F23" s="99"/>
      <c r="G23" s="99"/>
      <c r="H23" s="99"/>
      <c r="I23" s="99"/>
      <c r="J23" s="99"/>
      <c r="K23" s="99"/>
      <c r="L23" s="99"/>
      <c r="M23" s="99"/>
      <c r="N23" s="99"/>
      <c r="O23" s="99"/>
      <c r="P23" s="99"/>
      <c r="Q23" s="99"/>
      <c r="R23" s="99"/>
      <c r="S23" s="99"/>
      <c r="T23" s="99"/>
      <c r="U23" s="99"/>
      <c r="V23" s="99"/>
      <c r="W23" s="99"/>
      <c r="X23" s="99"/>
    </row>
    <row r="24" spans="1:24" x14ac:dyDescent="0.25">
      <c r="A24" s="99"/>
      <c r="B24" s="99"/>
      <c r="C24" s="99"/>
      <c r="D24" s="99"/>
      <c r="E24" s="99"/>
      <c r="F24" s="99"/>
      <c r="G24" s="99"/>
      <c r="H24" s="99"/>
      <c r="I24" s="99"/>
      <c r="J24" s="99"/>
      <c r="K24" s="99"/>
      <c r="L24" s="99"/>
      <c r="M24" s="99"/>
      <c r="N24" s="99"/>
      <c r="O24" s="99"/>
      <c r="P24" s="99"/>
      <c r="Q24" s="99"/>
      <c r="R24" s="99"/>
      <c r="S24" s="99"/>
      <c r="T24" s="99"/>
      <c r="U24" s="99"/>
      <c r="V24" s="99"/>
      <c r="W24" s="99"/>
      <c r="X24" s="99"/>
    </row>
    <row r="25" spans="1:24" x14ac:dyDescent="0.25">
      <c r="A25" s="99"/>
      <c r="B25" s="99"/>
      <c r="C25" s="99"/>
      <c r="D25" s="99"/>
      <c r="E25" s="99"/>
      <c r="F25" s="99"/>
      <c r="G25" s="99"/>
      <c r="H25" s="99"/>
      <c r="I25" s="99"/>
      <c r="J25" s="99"/>
      <c r="K25" s="99"/>
      <c r="L25" s="99"/>
      <c r="M25" s="99"/>
      <c r="N25" s="99"/>
      <c r="O25" s="99"/>
      <c r="P25" s="99"/>
      <c r="Q25" s="99"/>
      <c r="R25" s="99"/>
      <c r="S25" s="99"/>
      <c r="T25" s="99"/>
      <c r="U25" s="99"/>
      <c r="V25" s="99"/>
      <c r="W25" s="99"/>
      <c r="X25" s="99"/>
    </row>
    <row r="26" spans="1:24" x14ac:dyDescent="0.25">
      <c r="A26" s="99"/>
      <c r="B26" s="99"/>
      <c r="C26" s="99"/>
      <c r="D26" s="99"/>
      <c r="E26" s="99"/>
      <c r="F26" s="99"/>
      <c r="G26" s="99"/>
      <c r="H26" s="99"/>
      <c r="I26" s="99"/>
      <c r="J26" s="99"/>
      <c r="K26" s="99"/>
      <c r="L26" s="99"/>
      <c r="M26" s="99"/>
      <c r="N26" s="99"/>
      <c r="O26" s="99"/>
      <c r="P26" s="99"/>
      <c r="Q26" s="99"/>
      <c r="R26" s="99"/>
      <c r="S26" s="99"/>
      <c r="T26" s="99"/>
      <c r="U26" s="99"/>
      <c r="V26" s="99"/>
      <c r="W26" s="99"/>
      <c r="X26" s="99"/>
    </row>
    <row r="27" spans="1:24" x14ac:dyDescent="0.25">
      <c r="A27" s="99"/>
      <c r="B27" s="99"/>
      <c r="C27" s="99"/>
      <c r="D27" s="99"/>
      <c r="E27" s="99"/>
      <c r="F27" s="99"/>
      <c r="G27" s="99"/>
      <c r="H27" s="99"/>
      <c r="I27" s="99"/>
      <c r="J27" s="99"/>
      <c r="K27" s="99"/>
      <c r="L27" s="99"/>
      <c r="M27" s="99"/>
      <c r="N27" s="99"/>
      <c r="O27" s="99"/>
      <c r="P27" s="99"/>
      <c r="Q27" s="99"/>
      <c r="R27" s="99"/>
      <c r="S27" s="99"/>
      <c r="T27" s="99"/>
      <c r="U27" s="99"/>
      <c r="V27" s="99"/>
      <c r="W27" s="99"/>
      <c r="X27" s="99"/>
    </row>
    <row r="28" spans="1:24" x14ac:dyDescent="0.25">
      <c r="A28" s="99"/>
      <c r="B28" s="99"/>
      <c r="C28" s="99"/>
      <c r="D28" s="99"/>
      <c r="E28" s="99"/>
      <c r="F28" s="99"/>
      <c r="G28" s="99"/>
      <c r="H28" s="99"/>
      <c r="I28" s="99"/>
      <c r="J28" s="99"/>
      <c r="K28" s="99"/>
      <c r="L28" s="99"/>
      <c r="M28" s="99"/>
      <c r="N28" s="99"/>
      <c r="O28" s="99"/>
      <c r="P28" s="99"/>
      <c r="Q28" s="99"/>
      <c r="R28" s="99"/>
      <c r="S28" s="99"/>
      <c r="T28" s="99"/>
      <c r="U28" s="99"/>
      <c r="V28" s="99"/>
      <c r="W28" s="99"/>
      <c r="X28" s="99"/>
    </row>
    <row r="29" spans="1:24" x14ac:dyDescent="0.25">
      <c r="A29" s="99"/>
      <c r="B29" s="99"/>
      <c r="C29" s="99"/>
      <c r="D29" s="99"/>
      <c r="E29" s="99"/>
      <c r="F29" s="99"/>
      <c r="G29" s="99"/>
      <c r="H29" s="99"/>
      <c r="I29" s="99"/>
      <c r="J29" s="99"/>
      <c r="K29" s="99"/>
      <c r="L29" s="99"/>
      <c r="M29" s="99"/>
      <c r="N29" s="99"/>
      <c r="O29" s="99"/>
      <c r="P29" s="99"/>
      <c r="Q29" s="99"/>
      <c r="R29" s="99"/>
      <c r="S29" s="99"/>
      <c r="T29" s="99"/>
      <c r="U29" s="99"/>
      <c r="V29" s="99"/>
      <c r="W29" s="99"/>
      <c r="X29" s="99"/>
    </row>
    <row r="30" spans="1:24" x14ac:dyDescent="0.25">
      <c r="A30" s="99"/>
      <c r="B30" s="99"/>
      <c r="C30" s="99"/>
      <c r="D30" s="99"/>
      <c r="E30" s="99"/>
      <c r="F30" s="99"/>
      <c r="G30" s="99"/>
      <c r="H30" s="99"/>
      <c r="I30" s="99"/>
      <c r="J30" s="99"/>
      <c r="K30" s="99"/>
      <c r="L30" s="99"/>
      <c r="M30" s="99"/>
      <c r="N30" s="99"/>
      <c r="O30" s="99"/>
      <c r="P30" s="99"/>
      <c r="Q30" s="99"/>
      <c r="R30" s="99"/>
      <c r="S30" s="99"/>
      <c r="T30" s="99"/>
      <c r="U30" s="99"/>
      <c r="V30" s="99"/>
      <c r="W30" s="99"/>
      <c r="X30" s="99"/>
    </row>
    <row r="31" spans="1:24" x14ac:dyDescent="0.25">
      <c r="A31" s="99"/>
      <c r="B31" s="99"/>
      <c r="C31" s="99"/>
      <c r="D31" s="99"/>
      <c r="E31" s="99"/>
      <c r="F31" s="99"/>
      <c r="G31" s="99"/>
      <c r="H31" s="99"/>
      <c r="I31" s="99"/>
      <c r="J31" s="99"/>
      <c r="K31" s="99"/>
      <c r="L31" s="99"/>
      <c r="M31" s="99"/>
      <c r="N31" s="99"/>
      <c r="O31" s="99"/>
      <c r="P31" s="99"/>
      <c r="Q31" s="99"/>
      <c r="R31" s="99"/>
      <c r="S31" s="99"/>
      <c r="T31" s="99"/>
      <c r="U31" s="99"/>
      <c r="V31" s="99"/>
      <c r="W31" s="99"/>
      <c r="X31" s="99"/>
    </row>
    <row r="32" spans="1:24" x14ac:dyDescent="0.25">
      <c r="A32" s="99"/>
      <c r="B32" s="99"/>
      <c r="C32" s="99"/>
      <c r="D32" s="99"/>
      <c r="E32" s="99"/>
      <c r="F32" s="99"/>
      <c r="G32" s="99"/>
      <c r="H32" s="99"/>
      <c r="I32" s="99"/>
      <c r="J32" s="99"/>
      <c r="K32" s="99"/>
      <c r="L32" s="99"/>
      <c r="M32" s="99"/>
      <c r="N32" s="99"/>
      <c r="O32" s="99"/>
      <c r="P32" s="99"/>
      <c r="Q32" s="99"/>
      <c r="R32" s="99"/>
      <c r="S32" s="99"/>
      <c r="T32" s="99"/>
      <c r="U32" s="99"/>
      <c r="V32" s="99"/>
      <c r="W32" s="99"/>
      <c r="X32" s="99"/>
    </row>
    <row r="33" spans="1:24" x14ac:dyDescent="0.25">
      <c r="A33" s="99"/>
      <c r="B33" s="99"/>
      <c r="C33" s="99"/>
      <c r="D33" s="99"/>
      <c r="E33" s="99"/>
      <c r="F33" s="99"/>
      <c r="G33" s="99"/>
      <c r="H33" s="99"/>
      <c r="I33" s="99"/>
      <c r="J33" s="99"/>
      <c r="K33" s="99"/>
      <c r="L33" s="99"/>
      <c r="M33" s="99"/>
      <c r="N33" s="99"/>
      <c r="O33" s="99"/>
      <c r="P33" s="99"/>
      <c r="Q33" s="99"/>
      <c r="R33" s="99"/>
      <c r="S33" s="99"/>
      <c r="T33" s="99"/>
      <c r="U33" s="99"/>
      <c r="V33" s="99"/>
      <c r="W33" s="99"/>
      <c r="X33" s="99"/>
    </row>
    <row r="34" spans="1:24" x14ac:dyDescent="0.25">
      <c r="A34" s="99"/>
      <c r="B34" s="99"/>
      <c r="C34" s="99"/>
      <c r="D34" s="99"/>
      <c r="E34" s="99"/>
      <c r="F34" s="99"/>
      <c r="G34" s="99"/>
      <c r="H34" s="99"/>
      <c r="I34" s="99"/>
      <c r="J34" s="99"/>
      <c r="K34" s="99"/>
      <c r="L34" s="99"/>
      <c r="M34" s="99"/>
      <c r="N34" s="99"/>
      <c r="O34" s="99"/>
      <c r="P34" s="99"/>
      <c r="Q34" s="99"/>
      <c r="R34" s="99"/>
      <c r="S34" s="99"/>
      <c r="T34" s="99"/>
      <c r="U34" s="99"/>
      <c r="V34" s="99"/>
      <c r="W34" s="99"/>
      <c r="X34" s="99"/>
    </row>
    <row r="35" spans="1:24" x14ac:dyDescent="0.25">
      <c r="A35" s="99"/>
      <c r="B35" s="99"/>
      <c r="C35" s="99"/>
      <c r="D35" s="99"/>
      <c r="E35" s="99"/>
      <c r="F35" s="99"/>
      <c r="G35" s="99"/>
      <c r="H35" s="99"/>
      <c r="I35" s="99"/>
      <c r="J35" s="99"/>
      <c r="K35" s="99"/>
      <c r="L35" s="99"/>
      <c r="M35" s="99"/>
      <c r="N35" s="99"/>
      <c r="O35" s="99"/>
      <c r="P35" s="99"/>
      <c r="Q35" s="99"/>
      <c r="R35" s="99"/>
      <c r="S35" s="99"/>
      <c r="T35" s="99"/>
      <c r="U35" s="99"/>
      <c r="V35" s="99"/>
      <c r="W35" s="99"/>
      <c r="X35" s="99"/>
    </row>
    <row r="36" spans="1:24" x14ac:dyDescent="0.25">
      <c r="A36" s="99"/>
      <c r="B36" s="99"/>
      <c r="C36" s="99"/>
      <c r="D36" s="99"/>
      <c r="E36" s="99"/>
      <c r="F36" s="99"/>
      <c r="G36" s="99"/>
      <c r="H36" s="99"/>
      <c r="I36" s="99"/>
      <c r="J36" s="99"/>
      <c r="K36" s="99"/>
      <c r="L36" s="99"/>
      <c r="M36" s="99"/>
      <c r="N36" s="99"/>
      <c r="O36" s="99"/>
      <c r="P36" s="99"/>
      <c r="Q36" s="99"/>
      <c r="R36" s="99"/>
      <c r="S36" s="99"/>
      <c r="T36" s="99"/>
      <c r="U36" s="99"/>
      <c r="V36" s="99"/>
      <c r="W36" s="99"/>
      <c r="X36" s="99"/>
    </row>
    <row r="37" spans="1:24" x14ac:dyDescent="0.25">
      <c r="A37" s="99"/>
      <c r="B37" s="99"/>
      <c r="C37" s="99"/>
      <c r="D37" s="99"/>
      <c r="E37" s="99"/>
      <c r="F37" s="99"/>
      <c r="G37" s="99"/>
      <c r="H37" s="99"/>
      <c r="I37" s="99"/>
      <c r="J37" s="99"/>
      <c r="K37" s="99"/>
      <c r="L37" s="99"/>
      <c r="M37" s="99"/>
      <c r="N37" s="99"/>
      <c r="O37" s="99"/>
      <c r="P37" s="99"/>
      <c r="Q37" s="99"/>
      <c r="R37" s="99"/>
      <c r="S37" s="99"/>
      <c r="T37" s="99"/>
      <c r="U37" s="99"/>
      <c r="V37" s="99"/>
      <c r="W37" s="99"/>
      <c r="X37" s="99"/>
    </row>
    <row r="38" spans="1:24" x14ac:dyDescent="0.25">
      <c r="A38" s="99"/>
      <c r="B38" s="99"/>
      <c r="C38" s="99"/>
      <c r="D38" s="99"/>
      <c r="E38" s="99"/>
      <c r="F38" s="99"/>
      <c r="G38" s="99"/>
      <c r="H38" s="99"/>
      <c r="I38" s="99"/>
      <c r="J38" s="99"/>
      <c r="K38" s="99"/>
      <c r="L38" s="99"/>
      <c r="M38" s="99"/>
      <c r="N38" s="99"/>
      <c r="O38" s="99"/>
      <c r="P38" s="99"/>
      <c r="Q38" s="99"/>
      <c r="R38" s="99"/>
      <c r="S38" s="99"/>
      <c r="T38" s="99"/>
      <c r="U38" s="99"/>
      <c r="V38" s="99"/>
      <c r="W38" s="99"/>
      <c r="X38" s="99"/>
    </row>
    <row r="39" spans="1:24" x14ac:dyDescent="0.25">
      <c r="A39" s="99"/>
      <c r="B39" s="99"/>
      <c r="C39" s="99"/>
      <c r="D39" s="99"/>
      <c r="E39" s="99"/>
      <c r="F39" s="99"/>
      <c r="G39" s="99"/>
      <c r="H39" s="99"/>
      <c r="I39" s="99"/>
      <c r="J39" s="99"/>
      <c r="K39" s="99"/>
      <c r="L39" s="99"/>
      <c r="M39" s="99"/>
      <c r="N39" s="99"/>
      <c r="O39" s="99"/>
      <c r="P39" s="99"/>
      <c r="Q39" s="99"/>
      <c r="R39" s="99"/>
      <c r="S39" s="99"/>
      <c r="T39" s="99"/>
      <c r="U39" s="99"/>
      <c r="V39" s="99"/>
      <c r="W39" s="99"/>
      <c r="X39" s="99"/>
    </row>
    <row r="40" spans="1:24" x14ac:dyDescent="0.25">
      <c r="A40" s="99"/>
      <c r="B40" s="99"/>
      <c r="C40" s="99"/>
      <c r="D40" s="99"/>
      <c r="E40" s="99"/>
      <c r="F40" s="99"/>
      <c r="G40" s="99"/>
      <c r="H40" s="99"/>
      <c r="I40" s="99"/>
      <c r="J40" s="99"/>
      <c r="K40" s="99"/>
      <c r="L40" s="99"/>
      <c r="M40" s="99"/>
      <c r="N40" s="99"/>
      <c r="O40" s="99"/>
      <c r="P40" s="99"/>
      <c r="Q40" s="99"/>
      <c r="R40" s="99"/>
      <c r="S40" s="99"/>
      <c r="T40" s="99"/>
      <c r="U40" s="99"/>
      <c r="V40" s="99"/>
      <c r="W40" s="99"/>
      <c r="X40" s="99"/>
    </row>
    <row r="41" spans="1:24" x14ac:dyDescent="0.25">
      <c r="A41" s="99"/>
      <c r="B41" s="99"/>
      <c r="C41" s="99"/>
      <c r="D41" s="99"/>
      <c r="E41" s="99"/>
      <c r="F41" s="99"/>
      <c r="G41" s="99"/>
      <c r="H41" s="99"/>
      <c r="I41" s="99"/>
      <c r="J41" s="99"/>
      <c r="K41" s="99"/>
      <c r="L41" s="99"/>
      <c r="M41" s="99"/>
      <c r="N41" s="99"/>
      <c r="O41" s="99"/>
      <c r="P41" s="99"/>
      <c r="Q41" s="99"/>
      <c r="R41" s="99"/>
      <c r="S41" s="99"/>
      <c r="T41" s="99"/>
      <c r="U41" s="99"/>
      <c r="V41" s="99"/>
      <c r="W41" s="99"/>
      <c r="X41" s="99"/>
    </row>
    <row r="42" spans="1:24" x14ac:dyDescent="0.25">
      <c r="A42" s="99"/>
      <c r="B42" s="99"/>
      <c r="C42" s="99"/>
      <c r="D42" s="99"/>
      <c r="E42" s="99"/>
      <c r="F42" s="99"/>
      <c r="G42" s="99"/>
      <c r="H42" s="99"/>
      <c r="I42" s="99"/>
      <c r="J42" s="99"/>
      <c r="K42" s="99"/>
      <c r="L42" s="99"/>
      <c r="M42" s="99"/>
      <c r="N42" s="99"/>
      <c r="O42" s="99"/>
      <c r="P42" s="99"/>
      <c r="Q42" s="99"/>
      <c r="R42" s="99"/>
      <c r="S42" s="99"/>
      <c r="T42" s="99"/>
      <c r="U42" s="99"/>
      <c r="V42" s="99"/>
      <c r="W42" s="99"/>
      <c r="X42" s="99"/>
    </row>
    <row r="43" spans="1:24" x14ac:dyDescent="0.25">
      <c r="A43" s="99"/>
      <c r="B43" s="99"/>
      <c r="C43" s="99"/>
      <c r="D43" s="99"/>
      <c r="E43" s="99"/>
      <c r="F43" s="99"/>
      <c r="G43" s="99"/>
      <c r="H43" s="99"/>
      <c r="I43" s="99"/>
      <c r="J43" s="99"/>
      <c r="K43" s="99"/>
      <c r="L43" s="99"/>
      <c r="M43" s="99"/>
      <c r="N43" s="99"/>
      <c r="O43" s="99"/>
      <c r="P43" s="99"/>
      <c r="Q43" s="99"/>
      <c r="R43" s="99"/>
      <c r="S43" s="99"/>
      <c r="T43" s="99"/>
      <c r="U43" s="99"/>
      <c r="V43" s="99"/>
      <c r="W43" s="99"/>
      <c r="X43" s="99"/>
    </row>
    <row r="44" spans="1:24" x14ac:dyDescent="0.25">
      <c r="A44" s="99"/>
      <c r="B44" s="99"/>
      <c r="C44" s="99"/>
      <c r="D44" s="99"/>
      <c r="E44" s="99"/>
      <c r="F44" s="99"/>
      <c r="G44" s="99"/>
      <c r="H44" s="99"/>
      <c r="I44" s="99"/>
      <c r="J44" s="99"/>
      <c r="K44" s="99"/>
      <c r="L44" s="99"/>
      <c r="M44" s="99"/>
      <c r="N44" s="99"/>
      <c r="O44" s="99"/>
      <c r="P44" s="99"/>
      <c r="Q44" s="99"/>
      <c r="R44" s="99"/>
      <c r="S44" s="99"/>
      <c r="T44" s="99"/>
      <c r="U44" s="99"/>
      <c r="V44" s="99"/>
      <c r="W44" s="99"/>
      <c r="X44" s="99"/>
    </row>
    <row r="45" spans="1:24" x14ac:dyDescent="0.25">
      <c r="A45" s="99"/>
      <c r="B45" s="99"/>
      <c r="C45" s="99"/>
      <c r="D45" s="99"/>
      <c r="E45" s="99"/>
      <c r="F45" s="99"/>
      <c r="G45" s="99"/>
      <c r="H45" s="99"/>
      <c r="I45" s="99"/>
      <c r="J45" s="99"/>
      <c r="K45" s="99"/>
      <c r="L45" s="99"/>
      <c r="M45" s="99"/>
      <c r="N45" s="99"/>
      <c r="O45" s="99"/>
      <c r="P45" s="99"/>
      <c r="Q45" s="99"/>
      <c r="R45" s="99"/>
      <c r="S45" s="99"/>
      <c r="T45" s="99"/>
      <c r="U45" s="99"/>
      <c r="V45" s="99"/>
      <c r="W45" s="99"/>
      <c r="X45" s="99"/>
    </row>
    <row r="46" spans="1:24" x14ac:dyDescent="0.25">
      <c r="A46" s="99"/>
      <c r="B46" s="99"/>
      <c r="C46" s="99"/>
      <c r="D46" s="99"/>
      <c r="E46" s="99"/>
      <c r="F46" s="99"/>
      <c r="G46" s="99"/>
      <c r="H46" s="99"/>
      <c r="I46" s="99"/>
      <c r="J46" s="99"/>
      <c r="K46" s="99"/>
      <c r="L46" s="99"/>
      <c r="M46" s="99"/>
      <c r="N46" s="99"/>
      <c r="O46" s="99"/>
      <c r="P46" s="99"/>
      <c r="Q46" s="99"/>
      <c r="R46" s="99"/>
      <c r="S46" s="99"/>
      <c r="T46" s="99"/>
      <c r="U46" s="99"/>
      <c r="V46" s="99"/>
      <c r="W46" s="99"/>
      <c r="X46" s="99"/>
    </row>
    <row r="47" spans="1:24" x14ac:dyDescent="0.25">
      <c r="A47" s="99"/>
      <c r="B47" s="99"/>
      <c r="C47" s="99"/>
      <c r="D47" s="99"/>
      <c r="E47" s="99"/>
      <c r="F47" s="99"/>
      <c r="G47" s="99"/>
      <c r="H47" s="99"/>
      <c r="I47" s="99"/>
      <c r="J47" s="99"/>
      <c r="K47" s="99"/>
      <c r="L47" s="99"/>
      <c r="M47" s="99"/>
      <c r="N47" s="99"/>
      <c r="O47" s="99"/>
      <c r="P47" s="99"/>
      <c r="Q47" s="99"/>
      <c r="R47" s="99"/>
      <c r="S47" s="99"/>
      <c r="T47" s="99"/>
      <c r="U47" s="99"/>
      <c r="V47" s="99"/>
      <c r="W47" s="99"/>
      <c r="X47" s="99"/>
    </row>
    <row r="48" spans="1:24" x14ac:dyDescent="0.25">
      <c r="A48" s="99"/>
      <c r="B48" s="99"/>
      <c r="C48" s="99"/>
      <c r="D48" s="99"/>
      <c r="E48" s="99"/>
      <c r="F48" s="99"/>
      <c r="G48" s="99"/>
      <c r="H48" s="99"/>
      <c r="I48" s="99"/>
      <c r="J48" s="99"/>
      <c r="K48" s="99"/>
      <c r="L48" s="99"/>
      <c r="M48" s="99"/>
      <c r="N48" s="99"/>
      <c r="O48" s="99"/>
      <c r="P48" s="99"/>
      <c r="Q48" s="99"/>
      <c r="R48" s="99"/>
      <c r="S48" s="99"/>
      <c r="T48" s="99"/>
      <c r="U48" s="99"/>
      <c r="V48" s="99"/>
      <c r="W48" s="99"/>
      <c r="X48" s="99"/>
    </row>
    <row r="49" spans="1:24" x14ac:dyDescent="0.25">
      <c r="A49" s="99"/>
      <c r="B49" s="99"/>
      <c r="C49" s="99"/>
      <c r="D49" s="99"/>
      <c r="E49" s="99"/>
      <c r="F49" s="99"/>
      <c r="G49" s="99"/>
      <c r="H49" s="99"/>
      <c r="I49" s="99"/>
      <c r="J49" s="99"/>
      <c r="K49" s="99"/>
      <c r="L49" s="99"/>
      <c r="M49" s="99"/>
      <c r="N49" s="99"/>
      <c r="O49" s="99"/>
      <c r="P49" s="99"/>
      <c r="Q49" s="99"/>
      <c r="R49" s="99"/>
      <c r="S49" s="99"/>
      <c r="T49" s="99"/>
      <c r="U49" s="99"/>
      <c r="V49" s="99"/>
      <c r="W49" s="99"/>
      <c r="X49" s="99"/>
    </row>
    <row r="50" spans="1:24" x14ac:dyDescent="0.25">
      <c r="A50" s="99"/>
      <c r="B50" s="99"/>
      <c r="C50" s="99"/>
      <c r="D50" s="99"/>
      <c r="E50" s="99"/>
      <c r="F50" s="99"/>
      <c r="G50" s="99"/>
      <c r="H50" s="99"/>
      <c r="I50" s="99"/>
      <c r="J50" s="99"/>
      <c r="K50" s="99"/>
      <c r="L50" s="99"/>
      <c r="M50" s="99"/>
      <c r="N50" s="99"/>
      <c r="O50" s="99"/>
      <c r="P50" s="99"/>
      <c r="Q50" s="99"/>
      <c r="R50" s="99"/>
      <c r="S50" s="99"/>
      <c r="T50" s="99"/>
      <c r="U50" s="99"/>
      <c r="V50" s="99"/>
      <c r="W50" s="99"/>
      <c r="X50" s="99"/>
    </row>
    <row r="51" spans="1:24" x14ac:dyDescent="0.25">
      <c r="A51" s="99"/>
      <c r="B51" s="99"/>
      <c r="C51" s="99"/>
      <c r="D51" s="99"/>
      <c r="E51" s="99"/>
      <c r="F51" s="99"/>
      <c r="G51" s="99"/>
      <c r="H51" s="99"/>
      <c r="I51" s="99"/>
      <c r="J51" s="99"/>
      <c r="K51" s="99"/>
      <c r="L51" s="99"/>
      <c r="M51" s="99"/>
      <c r="N51" s="99"/>
      <c r="O51" s="99"/>
      <c r="P51" s="99"/>
      <c r="Q51" s="99"/>
      <c r="R51" s="99"/>
      <c r="S51" s="99"/>
      <c r="T51" s="99"/>
      <c r="U51" s="99"/>
      <c r="V51" s="99"/>
      <c r="W51" s="99"/>
      <c r="X51" s="99"/>
    </row>
    <row r="52" spans="1:24" x14ac:dyDescent="0.25">
      <c r="A52" s="99"/>
      <c r="B52" s="99"/>
      <c r="C52" s="99"/>
      <c r="D52" s="99"/>
      <c r="E52" s="99"/>
      <c r="F52" s="99"/>
      <c r="G52" s="99"/>
      <c r="H52" s="99"/>
      <c r="I52" s="99"/>
      <c r="J52" s="99"/>
      <c r="K52" s="99"/>
      <c r="L52" s="99"/>
      <c r="M52" s="99"/>
      <c r="N52" s="99"/>
      <c r="O52" s="99"/>
      <c r="P52" s="99"/>
      <c r="Q52" s="99"/>
      <c r="R52" s="99"/>
      <c r="S52" s="99"/>
      <c r="T52" s="99"/>
      <c r="U52" s="99"/>
      <c r="V52" s="99"/>
      <c r="W52" s="99"/>
      <c r="X52" s="99"/>
    </row>
    <row r="53" spans="1:24" x14ac:dyDescent="0.25">
      <c r="A53" s="99"/>
      <c r="B53" s="99"/>
      <c r="C53" s="99"/>
      <c r="D53" s="99"/>
      <c r="E53" s="99"/>
      <c r="F53" s="99"/>
      <c r="G53" s="99"/>
      <c r="H53" s="99"/>
      <c r="I53" s="99"/>
      <c r="J53" s="99"/>
      <c r="K53" s="99"/>
      <c r="L53" s="99"/>
      <c r="M53" s="99"/>
      <c r="N53" s="99"/>
      <c r="O53" s="99"/>
      <c r="P53" s="99"/>
      <c r="Q53" s="99"/>
      <c r="R53" s="99"/>
      <c r="S53" s="99"/>
      <c r="T53" s="99"/>
      <c r="U53" s="99"/>
      <c r="V53" s="99"/>
      <c r="W53" s="99"/>
      <c r="X53" s="99"/>
    </row>
    <row r="54" spans="1:24" x14ac:dyDescent="0.25">
      <c r="A54" s="99"/>
      <c r="B54" s="99"/>
      <c r="C54" s="99"/>
      <c r="D54" s="99"/>
      <c r="E54" s="99"/>
      <c r="F54" s="99"/>
      <c r="G54" s="99"/>
      <c r="H54" s="99"/>
      <c r="I54" s="99"/>
      <c r="J54" s="99"/>
      <c r="K54" s="99"/>
      <c r="L54" s="99"/>
      <c r="M54" s="99"/>
      <c r="N54" s="99"/>
      <c r="O54" s="99"/>
      <c r="P54" s="99"/>
      <c r="Q54" s="99"/>
      <c r="R54" s="99"/>
      <c r="S54" s="99"/>
      <c r="T54" s="99"/>
      <c r="U54" s="99"/>
      <c r="V54" s="99"/>
      <c r="W54" s="99"/>
      <c r="X54" s="99"/>
    </row>
    <row r="55" spans="1:24" x14ac:dyDescent="0.25">
      <c r="A55" s="99"/>
      <c r="B55" s="99"/>
      <c r="C55" s="99"/>
      <c r="D55" s="99"/>
      <c r="E55" s="99"/>
      <c r="F55" s="99"/>
      <c r="G55" s="99"/>
      <c r="H55" s="99"/>
      <c r="I55" s="99"/>
      <c r="J55" s="99"/>
      <c r="K55" s="99"/>
      <c r="L55" s="99"/>
      <c r="M55" s="99"/>
      <c r="N55" s="99"/>
      <c r="O55" s="99"/>
      <c r="P55" s="99"/>
      <c r="Q55" s="99"/>
      <c r="R55" s="99"/>
      <c r="S55" s="99"/>
      <c r="T55" s="99"/>
      <c r="U55" s="99"/>
      <c r="V55" s="99"/>
      <c r="W55" s="99"/>
      <c r="X55" s="99"/>
    </row>
    <row r="56" spans="1:24" x14ac:dyDescent="0.25">
      <c r="A56" s="99"/>
      <c r="B56" s="99"/>
      <c r="C56" s="99"/>
      <c r="D56" s="99"/>
      <c r="E56" s="99"/>
      <c r="F56" s="99"/>
      <c r="G56" s="99"/>
      <c r="H56" s="99"/>
      <c r="I56" s="99"/>
      <c r="J56" s="99"/>
      <c r="K56" s="99"/>
      <c r="L56" s="99"/>
      <c r="M56" s="99"/>
      <c r="N56" s="99"/>
      <c r="O56" s="99"/>
      <c r="P56" s="99"/>
      <c r="Q56" s="99"/>
      <c r="R56" s="99"/>
      <c r="S56" s="99"/>
      <c r="T56" s="99"/>
      <c r="U56" s="99"/>
      <c r="V56" s="99"/>
      <c r="W56" s="99"/>
      <c r="X56" s="99"/>
    </row>
    <row r="57" spans="1:24" x14ac:dyDescent="0.25">
      <c r="A57" s="99"/>
      <c r="B57" s="99"/>
      <c r="C57" s="99"/>
      <c r="D57" s="99"/>
      <c r="E57" s="99"/>
      <c r="F57" s="99"/>
      <c r="G57" s="99"/>
      <c r="H57" s="99"/>
      <c r="I57" s="99"/>
      <c r="J57" s="99"/>
      <c r="K57" s="99"/>
      <c r="L57" s="99"/>
      <c r="M57" s="99"/>
      <c r="N57" s="99"/>
      <c r="O57" s="99"/>
      <c r="P57" s="99"/>
      <c r="Q57" s="99"/>
      <c r="R57" s="99"/>
      <c r="S57" s="99"/>
      <c r="T57" s="99"/>
      <c r="U57" s="99"/>
      <c r="V57" s="99"/>
      <c r="W57" s="99"/>
      <c r="X57" s="99"/>
    </row>
    <row r="58" spans="1:24" x14ac:dyDescent="0.25">
      <c r="A58" s="99"/>
      <c r="B58" s="99"/>
      <c r="C58" s="99"/>
      <c r="D58" s="99"/>
      <c r="E58" s="99"/>
      <c r="F58" s="99"/>
      <c r="G58" s="99"/>
      <c r="H58" s="99"/>
      <c r="I58" s="99"/>
      <c r="J58" s="99"/>
      <c r="K58" s="99"/>
      <c r="L58" s="99"/>
      <c r="M58" s="99"/>
      <c r="N58" s="99"/>
      <c r="O58" s="99"/>
      <c r="P58" s="99"/>
      <c r="Q58" s="99"/>
      <c r="R58" s="99"/>
      <c r="S58" s="99"/>
      <c r="T58" s="99"/>
      <c r="U58" s="99"/>
      <c r="V58" s="99"/>
      <c r="W58" s="99"/>
      <c r="X58" s="99"/>
    </row>
    <row r="59" spans="1:24" x14ac:dyDescent="0.25">
      <c r="A59" s="99"/>
      <c r="B59" s="99"/>
      <c r="C59" s="99"/>
      <c r="D59" s="99"/>
      <c r="E59" s="99"/>
      <c r="F59" s="99"/>
      <c r="G59" s="99"/>
      <c r="H59" s="99"/>
      <c r="I59" s="99"/>
      <c r="J59" s="99"/>
      <c r="K59" s="99"/>
      <c r="L59" s="99"/>
      <c r="M59" s="99"/>
      <c r="N59" s="99"/>
      <c r="O59" s="99"/>
      <c r="P59" s="99"/>
      <c r="Q59" s="99"/>
      <c r="R59" s="99"/>
      <c r="S59" s="99"/>
      <c r="T59" s="99"/>
      <c r="U59" s="99"/>
      <c r="V59" s="99"/>
      <c r="W59" s="99"/>
      <c r="X59" s="99"/>
    </row>
    <row r="60" spans="1:24" x14ac:dyDescent="0.25">
      <c r="A60" s="99"/>
      <c r="B60" s="99"/>
      <c r="C60" s="99"/>
      <c r="D60" s="99"/>
      <c r="E60" s="99"/>
      <c r="F60" s="99"/>
      <c r="G60" s="99"/>
      <c r="H60" s="99"/>
      <c r="I60" s="99"/>
      <c r="J60" s="99"/>
      <c r="K60" s="99"/>
      <c r="L60" s="99"/>
      <c r="M60" s="99"/>
      <c r="N60" s="99"/>
      <c r="O60" s="99"/>
      <c r="P60" s="99"/>
      <c r="Q60" s="99"/>
      <c r="R60" s="99"/>
      <c r="S60" s="99"/>
      <c r="T60" s="99"/>
      <c r="U60" s="99"/>
      <c r="V60" s="99"/>
      <c r="W60" s="99"/>
      <c r="X60" s="99"/>
    </row>
    <row r="61" spans="1:24" x14ac:dyDescent="0.25">
      <c r="A61" s="99"/>
      <c r="B61" s="99"/>
      <c r="C61" s="99"/>
      <c r="D61" s="99"/>
      <c r="E61" s="99"/>
      <c r="F61" s="99"/>
      <c r="G61" s="99"/>
      <c r="H61" s="99"/>
      <c r="I61" s="99"/>
      <c r="J61" s="99"/>
      <c r="K61" s="99"/>
      <c r="L61" s="99"/>
      <c r="M61" s="99"/>
      <c r="N61" s="99"/>
      <c r="O61" s="99"/>
      <c r="P61" s="99"/>
      <c r="Q61" s="99"/>
      <c r="R61" s="99"/>
      <c r="S61" s="99"/>
      <c r="T61" s="99"/>
      <c r="U61" s="99"/>
      <c r="V61" s="99"/>
      <c r="W61" s="99"/>
      <c r="X61" s="99"/>
    </row>
    <row r="62" spans="1:24" x14ac:dyDescent="0.25">
      <c r="A62" s="99"/>
      <c r="B62" s="99"/>
      <c r="C62" s="99"/>
      <c r="D62" s="99"/>
      <c r="E62" s="99"/>
      <c r="F62" s="99"/>
      <c r="G62" s="99"/>
      <c r="H62" s="99"/>
      <c r="I62" s="99"/>
      <c r="J62" s="99"/>
      <c r="K62" s="99"/>
      <c r="L62" s="99"/>
      <c r="M62" s="99"/>
      <c r="N62" s="99"/>
      <c r="O62" s="99"/>
      <c r="P62" s="99"/>
      <c r="Q62" s="99"/>
      <c r="R62" s="99"/>
      <c r="S62" s="99"/>
      <c r="T62" s="99"/>
      <c r="U62" s="99"/>
      <c r="V62" s="99"/>
      <c r="W62" s="99"/>
      <c r="X62" s="99"/>
    </row>
    <row r="63" spans="1:24" x14ac:dyDescent="0.25">
      <c r="A63" s="99"/>
      <c r="B63" s="99"/>
      <c r="C63" s="99"/>
      <c r="D63" s="99"/>
      <c r="E63" s="99"/>
      <c r="F63" s="99"/>
      <c r="G63" s="99"/>
      <c r="H63" s="99"/>
      <c r="I63" s="99"/>
      <c r="J63" s="99"/>
      <c r="K63" s="99"/>
      <c r="L63" s="99"/>
      <c r="M63" s="99"/>
      <c r="N63" s="99"/>
      <c r="O63" s="99"/>
      <c r="P63" s="99"/>
      <c r="Q63" s="99"/>
      <c r="R63" s="99"/>
      <c r="S63" s="99"/>
      <c r="T63" s="99"/>
      <c r="U63" s="99"/>
      <c r="V63" s="99"/>
      <c r="W63" s="99"/>
      <c r="X63" s="99"/>
    </row>
    <row r="64" spans="1:24" x14ac:dyDescent="0.25">
      <c r="A64" s="99"/>
      <c r="B64" s="99"/>
      <c r="C64" s="99"/>
      <c r="D64" s="99"/>
      <c r="E64" s="99"/>
      <c r="F64" s="99"/>
      <c r="G64" s="99"/>
      <c r="H64" s="99"/>
      <c r="I64" s="99"/>
      <c r="J64" s="99"/>
      <c r="K64" s="99"/>
      <c r="L64" s="99"/>
      <c r="M64" s="99"/>
      <c r="N64" s="99"/>
      <c r="O64" s="99"/>
      <c r="P64" s="99"/>
      <c r="Q64" s="99"/>
      <c r="R64" s="99"/>
      <c r="S64" s="99"/>
      <c r="T64" s="99"/>
      <c r="U64" s="99"/>
      <c r="V64" s="99"/>
      <c r="W64" s="99"/>
      <c r="X64" s="99"/>
    </row>
    <row r="65" spans="1:24" x14ac:dyDescent="0.25">
      <c r="A65" s="99"/>
      <c r="B65" s="99"/>
      <c r="C65" s="99"/>
      <c r="D65" s="99"/>
      <c r="E65" s="99"/>
      <c r="F65" s="99"/>
      <c r="G65" s="99"/>
      <c r="H65" s="99"/>
      <c r="I65" s="99"/>
      <c r="J65" s="99"/>
      <c r="K65" s="99"/>
      <c r="L65" s="99"/>
      <c r="M65" s="99"/>
      <c r="N65" s="99"/>
      <c r="O65" s="99"/>
      <c r="P65" s="99"/>
      <c r="Q65" s="99"/>
      <c r="R65" s="99"/>
      <c r="S65" s="99"/>
      <c r="T65" s="99"/>
      <c r="U65" s="99"/>
      <c r="V65" s="99"/>
      <c r="W65" s="99"/>
      <c r="X65" s="99"/>
    </row>
    <row r="66" spans="1:24" x14ac:dyDescent="0.25">
      <c r="A66" s="99"/>
      <c r="B66" s="99"/>
      <c r="C66" s="99"/>
      <c r="D66" s="99"/>
      <c r="E66" s="99"/>
      <c r="F66" s="99"/>
      <c r="G66" s="99"/>
      <c r="H66" s="99"/>
      <c r="I66" s="99"/>
      <c r="J66" s="99"/>
      <c r="K66" s="99"/>
      <c r="L66" s="99"/>
      <c r="M66" s="99"/>
      <c r="N66" s="99"/>
      <c r="O66" s="99"/>
      <c r="P66" s="99"/>
      <c r="Q66" s="99"/>
      <c r="R66" s="99"/>
      <c r="S66" s="99"/>
      <c r="T66" s="99"/>
      <c r="U66" s="99"/>
      <c r="V66" s="99"/>
      <c r="W66" s="99"/>
      <c r="X66" s="99"/>
    </row>
    <row r="67" spans="1:24" x14ac:dyDescent="0.25">
      <c r="A67" s="99"/>
      <c r="B67" s="99"/>
      <c r="C67" s="99"/>
      <c r="D67" s="99"/>
      <c r="E67" s="99"/>
      <c r="F67" s="99"/>
      <c r="G67" s="99"/>
      <c r="H67" s="99"/>
      <c r="I67" s="99"/>
      <c r="J67" s="99"/>
      <c r="K67" s="99"/>
      <c r="L67" s="99"/>
      <c r="M67" s="99"/>
      <c r="N67" s="99"/>
      <c r="O67" s="99"/>
      <c r="P67" s="99"/>
      <c r="Q67" s="99"/>
      <c r="R67" s="99"/>
      <c r="S67" s="99"/>
      <c r="T67" s="99"/>
      <c r="U67" s="99"/>
      <c r="V67" s="99"/>
      <c r="W67" s="99"/>
      <c r="X67" s="99"/>
    </row>
    <row r="68" spans="1:24" x14ac:dyDescent="0.25">
      <c r="A68" s="99"/>
      <c r="B68" s="99"/>
      <c r="C68" s="99"/>
      <c r="D68" s="99"/>
      <c r="E68" s="99"/>
      <c r="F68" s="99"/>
      <c r="G68" s="99"/>
      <c r="H68" s="99"/>
      <c r="I68" s="99"/>
      <c r="J68" s="99"/>
      <c r="K68" s="99"/>
      <c r="L68" s="99"/>
      <c r="M68" s="99"/>
      <c r="N68" s="99"/>
      <c r="O68" s="99"/>
      <c r="P68" s="99"/>
      <c r="Q68" s="99"/>
      <c r="R68" s="99"/>
      <c r="S68" s="99"/>
      <c r="T68" s="99"/>
      <c r="U68" s="99"/>
      <c r="V68" s="99"/>
      <c r="W68" s="99"/>
      <c r="X68" s="99"/>
    </row>
    <row r="69" spans="1:24" x14ac:dyDescent="0.25">
      <c r="A69" s="99"/>
      <c r="B69" s="99"/>
      <c r="C69" s="99"/>
      <c r="D69" s="99"/>
      <c r="E69" s="99"/>
      <c r="F69" s="99"/>
      <c r="G69" s="99"/>
      <c r="H69" s="99"/>
      <c r="I69" s="99"/>
      <c r="J69" s="99"/>
      <c r="K69" s="99"/>
      <c r="L69" s="99"/>
      <c r="M69" s="99"/>
      <c r="N69" s="99"/>
      <c r="O69" s="99"/>
      <c r="P69" s="99"/>
      <c r="Q69" s="99"/>
      <c r="R69" s="99"/>
      <c r="S69" s="99"/>
      <c r="T69" s="99"/>
      <c r="U69" s="99"/>
      <c r="V69" s="99"/>
      <c r="W69" s="99"/>
      <c r="X69" s="99"/>
    </row>
    <row r="70" spans="1:24" x14ac:dyDescent="0.25">
      <c r="A70" s="99"/>
      <c r="B70" s="99"/>
      <c r="C70" s="99"/>
      <c r="D70" s="99"/>
      <c r="E70" s="99"/>
      <c r="F70" s="99"/>
      <c r="G70" s="99"/>
      <c r="H70" s="99"/>
      <c r="I70" s="99"/>
      <c r="J70" s="99"/>
      <c r="K70" s="99"/>
      <c r="L70" s="99"/>
      <c r="M70" s="99"/>
      <c r="N70" s="99"/>
      <c r="O70" s="99"/>
      <c r="P70" s="99"/>
      <c r="Q70" s="99"/>
      <c r="R70" s="99"/>
      <c r="S70" s="99"/>
      <c r="T70" s="99"/>
      <c r="U70" s="99"/>
      <c r="V70" s="99"/>
      <c r="W70" s="99"/>
      <c r="X70" s="99"/>
    </row>
    <row r="71" spans="1:24" x14ac:dyDescent="0.25">
      <c r="A71" s="99"/>
      <c r="B71" s="99"/>
      <c r="C71" s="99"/>
      <c r="D71" s="99"/>
      <c r="E71" s="99"/>
      <c r="F71" s="99"/>
      <c r="G71" s="99"/>
      <c r="H71" s="99"/>
      <c r="I71" s="99"/>
      <c r="J71" s="99"/>
      <c r="K71" s="99"/>
      <c r="L71" s="99"/>
      <c r="M71" s="99"/>
      <c r="N71" s="99"/>
      <c r="O71" s="99"/>
      <c r="P71" s="99"/>
      <c r="Q71" s="99"/>
      <c r="R71" s="99"/>
      <c r="S71" s="99"/>
      <c r="T71" s="99"/>
      <c r="U71" s="99"/>
      <c r="V71" s="99"/>
      <c r="W71" s="99"/>
      <c r="X71" s="99"/>
    </row>
    <row r="72" spans="1:24" x14ac:dyDescent="0.25">
      <c r="A72" s="99"/>
      <c r="B72" s="99"/>
      <c r="C72" s="99"/>
      <c r="D72" s="99"/>
      <c r="E72" s="99"/>
      <c r="F72" s="99"/>
      <c r="G72" s="99"/>
      <c r="H72" s="99"/>
      <c r="I72" s="99"/>
      <c r="J72" s="99"/>
      <c r="K72" s="99"/>
      <c r="L72" s="99"/>
      <c r="M72" s="99"/>
      <c r="N72" s="99"/>
      <c r="O72" s="99"/>
      <c r="P72" s="99"/>
      <c r="Q72" s="99"/>
      <c r="R72" s="99"/>
      <c r="S72" s="99"/>
      <c r="T72" s="99"/>
      <c r="U72" s="99"/>
      <c r="V72" s="99"/>
      <c r="W72" s="99"/>
      <c r="X72" s="99"/>
    </row>
    <row r="73" spans="1:24" x14ac:dyDescent="0.25">
      <c r="A73" s="99"/>
      <c r="B73" s="99"/>
      <c r="C73" s="99"/>
      <c r="D73" s="99"/>
      <c r="E73" s="99"/>
      <c r="F73" s="99"/>
      <c r="G73" s="99"/>
      <c r="H73" s="99"/>
      <c r="I73" s="99"/>
      <c r="J73" s="99"/>
      <c r="K73" s="99"/>
      <c r="L73" s="99"/>
      <c r="M73" s="99"/>
      <c r="N73" s="99"/>
      <c r="O73" s="99"/>
      <c r="P73" s="99"/>
      <c r="Q73" s="99"/>
      <c r="R73" s="99"/>
      <c r="S73" s="99"/>
      <c r="T73" s="99"/>
      <c r="U73" s="99"/>
      <c r="V73" s="99"/>
      <c r="W73" s="99"/>
      <c r="X73" s="99"/>
    </row>
    <row r="74" spans="1:24" x14ac:dyDescent="0.25">
      <c r="A74" s="99"/>
      <c r="B74" s="99"/>
      <c r="C74" s="99"/>
      <c r="D74" s="99"/>
      <c r="E74" s="99"/>
      <c r="F74" s="99"/>
      <c r="G74" s="99"/>
      <c r="H74" s="99"/>
      <c r="I74" s="99"/>
      <c r="J74" s="99"/>
      <c r="K74" s="99"/>
      <c r="L74" s="99"/>
      <c r="M74" s="99"/>
      <c r="N74" s="99"/>
      <c r="O74" s="99"/>
      <c r="P74" s="99"/>
      <c r="Q74" s="99"/>
      <c r="R74" s="99"/>
      <c r="S74" s="99"/>
      <c r="T74" s="99"/>
      <c r="U74" s="99"/>
      <c r="V74" s="99"/>
      <c r="W74" s="99"/>
      <c r="X74" s="99"/>
    </row>
    <row r="75" spans="1:24" x14ac:dyDescent="0.25">
      <c r="A75" s="99"/>
      <c r="B75" s="99"/>
      <c r="C75" s="99"/>
      <c r="D75" s="99"/>
      <c r="E75" s="99"/>
      <c r="F75" s="99"/>
      <c r="G75" s="99"/>
      <c r="H75" s="99"/>
      <c r="I75" s="99"/>
      <c r="J75" s="99"/>
      <c r="K75" s="99"/>
      <c r="L75" s="99"/>
      <c r="M75" s="99"/>
      <c r="N75" s="99"/>
      <c r="O75" s="99"/>
      <c r="P75" s="99"/>
      <c r="Q75" s="99"/>
      <c r="R75" s="99"/>
      <c r="S75" s="99"/>
      <c r="T75" s="99"/>
      <c r="U75" s="99"/>
      <c r="V75" s="99"/>
      <c r="W75" s="99"/>
      <c r="X75" s="99"/>
    </row>
    <row r="76" spans="1:24" x14ac:dyDescent="0.25">
      <c r="A76" s="99"/>
      <c r="B76" s="99"/>
      <c r="C76" s="99"/>
      <c r="D76" s="99"/>
      <c r="E76" s="99"/>
      <c r="F76" s="99"/>
      <c r="G76" s="99"/>
      <c r="H76" s="99"/>
      <c r="I76" s="99"/>
      <c r="J76" s="99"/>
      <c r="K76" s="99"/>
      <c r="L76" s="99"/>
      <c r="M76" s="99"/>
      <c r="N76" s="99"/>
      <c r="O76" s="99"/>
      <c r="P76" s="99"/>
      <c r="Q76" s="99"/>
      <c r="R76" s="99"/>
      <c r="S76" s="99"/>
      <c r="T76" s="99"/>
      <c r="U76" s="99"/>
      <c r="V76" s="99"/>
      <c r="W76" s="99"/>
      <c r="X76" s="99"/>
    </row>
    <row r="77" spans="1:24"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row>
    <row r="78" spans="1:24" x14ac:dyDescent="0.25">
      <c r="A78" s="99"/>
      <c r="B78" s="99"/>
      <c r="C78" s="99"/>
      <c r="D78" s="99"/>
      <c r="E78" s="99"/>
      <c r="F78" s="99"/>
      <c r="G78" s="99"/>
      <c r="H78" s="99"/>
      <c r="I78" s="99"/>
      <c r="J78" s="99"/>
      <c r="K78" s="99"/>
      <c r="L78" s="99"/>
      <c r="M78" s="99"/>
      <c r="N78" s="99"/>
      <c r="O78" s="99"/>
      <c r="P78" s="99"/>
      <c r="Q78" s="99"/>
      <c r="R78" s="99"/>
      <c r="S78" s="99"/>
      <c r="T78" s="99"/>
      <c r="U78" s="99"/>
      <c r="V78" s="99"/>
      <c r="W78" s="99"/>
      <c r="X78" s="99"/>
    </row>
    <row r="79" spans="1:24" x14ac:dyDescent="0.25">
      <c r="A79" s="99"/>
      <c r="B79" s="99"/>
      <c r="C79" s="99"/>
      <c r="D79" s="99"/>
      <c r="E79" s="99"/>
      <c r="F79" s="99"/>
      <c r="G79" s="99"/>
      <c r="H79" s="99"/>
      <c r="I79" s="99"/>
      <c r="J79" s="99"/>
      <c r="K79" s="99"/>
      <c r="L79" s="99"/>
      <c r="M79" s="99"/>
      <c r="N79" s="99"/>
      <c r="O79" s="99"/>
      <c r="P79" s="99"/>
      <c r="Q79" s="99"/>
      <c r="R79" s="99"/>
      <c r="S79" s="99"/>
      <c r="T79" s="99"/>
      <c r="U79" s="99"/>
      <c r="V79" s="99"/>
      <c r="W79" s="99"/>
      <c r="X79" s="99"/>
    </row>
    <row r="80" spans="1:24"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row>
    <row r="81" spans="1:24" x14ac:dyDescent="0.25">
      <c r="A81" s="99"/>
      <c r="B81" s="99"/>
      <c r="C81" s="99"/>
      <c r="D81" s="99"/>
      <c r="E81" s="99"/>
      <c r="F81" s="99"/>
      <c r="G81" s="99"/>
      <c r="H81" s="99"/>
      <c r="I81" s="99"/>
      <c r="J81" s="99"/>
      <c r="K81" s="99"/>
      <c r="L81" s="99"/>
      <c r="M81" s="99"/>
      <c r="N81" s="99"/>
      <c r="O81" s="99"/>
      <c r="P81" s="99"/>
      <c r="Q81" s="99"/>
      <c r="R81" s="99"/>
      <c r="S81" s="99"/>
      <c r="T81" s="99"/>
      <c r="U81" s="99"/>
      <c r="V81" s="99"/>
      <c r="W81" s="99"/>
      <c r="X81" s="99"/>
    </row>
    <row r="82" spans="1:24" x14ac:dyDescent="0.25">
      <c r="A82" s="99"/>
      <c r="B82" s="99"/>
      <c r="C82" s="99"/>
      <c r="D82" s="99"/>
      <c r="E82" s="99"/>
      <c r="F82" s="99"/>
      <c r="G82" s="99"/>
      <c r="H82" s="99"/>
      <c r="I82" s="99"/>
      <c r="J82" s="99"/>
      <c r="K82" s="99"/>
      <c r="L82" s="99"/>
      <c r="M82" s="99"/>
      <c r="N82" s="99"/>
      <c r="O82" s="99"/>
      <c r="P82" s="99"/>
      <c r="Q82" s="99"/>
      <c r="R82" s="99"/>
      <c r="S82" s="99"/>
      <c r="T82" s="99"/>
      <c r="U82" s="99"/>
      <c r="V82" s="99"/>
      <c r="W82" s="99"/>
      <c r="X82" s="99"/>
    </row>
    <row r="83" spans="1:24" x14ac:dyDescent="0.25">
      <c r="A83" s="99"/>
      <c r="B83" s="99"/>
      <c r="C83" s="99"/>
      <c r="D83" s="99"/>
      <c r="E83" s="99"/>
      <c r="F83" s="99"/>
      <c r="G83" s="99"/>
      <c r="H83" s="99"/>
      <c r="I83" s="99"/>
      <c r="J83" s="99"/>
      <c r="K83" s="99"/>
      <c r="L83" s="99"/>
      <c r="M83" s="99"/>
      <c r="N83" s="99"/>
      <c r="O83" s="99"/>
      <c r="P83" s="99"/>
      <c r="Q83" s="99"/>
      <c r="R83" s="99"/>
      <c r="S83" s="99"/>
      <c r="T83" s="99"/>
      <c r="U83" s="99"/>
      <c r="V83" s="99"/>
      <c r="W83" s="99"/>
      <c r="X83" s="99"/>
    </row>
    <row r="84" spans="1:24" x14ac:dyDescent="0.25">
      <c r="A84" s="99"/>
      <c r="B84" s="99"/>
      <c r="C84" s="99"/>
      <c r="D84" s="99"/>
      <c r="E84" s="99"/>
      <c r="F84" s="99"/>
      <c r="G84" s="99"/>
      <c r="H84" s="99"/>
      <c r="I84" s="99"/>
      <c r="J84" s="99"/>
      <c r="K84" s="99"/>
      <c r="L84" s="99"/>
      <c r="M84" s="99"/>
      <c r="N84" s="99"/>
      <c r="O84" s="99"/>
      <c r="P84" s="99"/>
      <c r="Q84" s="99"/>
      <c r="R84" s="99"/>
      <c r="S84" s="99"/>
      <c r="T84" s="99"/>
      <c r="U84" s="99"/>
      <c r="V84" s="99"/>
      <c r="W84" s="99"/>
      <c r="X84" s="99"/>
    </row>
    <row r="85" spans="1:24" x14ac:dyDescent="0.25">
      <c r="A85" s="99"/>
      <c r="B85" s="99"/>
      <c r="C85" s="99"/>
      <c r="D85" s="99"/>
      <c r="E85" s="99"/>
      <c r="F85" s="99"/>
      <c r="G85" s="99"/>
      <c r="H85" s="99"/>
      <c r="I85" s="99"/>
      <c r="J85" s="99"/>
      <c r="K85" s="99"/>
      <c r="L85" s="99"/>
      <c r="M85" s="99"/>
      <c r="N85" s="99"/>
      <c r="O85" s="99"/>
      <c r="P85" s="99"/>
      <c r="Q85" s="99"/>
      <c r="R85" s="99"/>
      <c r="S85" s="99"/>
      <c r="T85" s="99"/>
      <c r="U85" s="99"/>
      <c r="V85" s="99"/>
      <c r="W85" s="99"/>
      <c r="X85" s="99"/>
    </row>
    <row r="86" spans="1:24" x14ac:dyDescent="0.25">
      <c r="A86" s="99"/>
      <c r="B86" s="99"/>
      <c r="C86" s="99"/>
      <c r="D86" s="99"/>
      <c r="E86" s="99"/>
      <c r="F86" s="99"/>
      <c r="G86" s="99"/>
      <c r="H86" s="99"/>
      <c r="I86" s="99"/>
      <c r="J86" s="99"/>
      <c r="K86" s="99"/>
      <c r="L86" s="99"/>
      <c r="M86" s="99"/>
      <c r="N86" s="99"/>
      <c r="O86" s="99"/>
      <c r="P86" s="99"/>
      <c r="Q86" s="99"/>
      <c r="R86" s="99"/>
      <c r="S86" s="99"/>
      <c r="T86" s="99"/>
      <c r="U86" s="99"/>
      <c r="V86" s="99"/>
      <c r="W86" s="99"/>
      <c r="X86" s="99"/>
    </row>
    <row r="87" spans="1:24" x14ac:dyDescent="0.25">
      <c r="A87" s="99"/>
      <c r="B87" s="99"/>
      <c r="C87" s="99"/>
      <c r="D87" s="99"/>
      <c r="E87" s="99"/>
      <c r="F87" s="99"/>
      <c r="G87" s="99"/>
      <c r="H87" s="99"/>
      <c r="I87" s="99"/>
      <c r="J87" s="99"/>
      <c r="K87" s="99"/>
      <c r="L87" s="99"/>
      <c r="M87" s="99"/>
      <c r="N87" s="99"/>
      <c r="O87" s="99"/>
      <c r="P87" s="99"/>
      <c r="Q87" s="99"/>
      <c r="R87" s="99"/>
      <c r="S87" s="99"/>
      <c r="T87" s="99"/>
      <c r="U87" s="99"/>
      <c r="V87" s="99"/>
      <c r="W87" s="99"/>
      <c r="X87" s="99"/>
    </row>
    <row r="88" spans="1:24" x14ac:dyDescent="0.25">
      <c r="A88" s="99"/>
      <c r="B88" s="99"/>
      <c r="C88" s="99"/>
      <c r="D88" s="99"/>
      <c r="E88" s="99"/>
      <c r="F88" s="99"/>
      <c r="G88" s="99"/>
      <c r="H88" s="99"/>
      <c r="I88" s="99"/>
      <c r="J88" s="99"/>
      <c r="K88" s="99"/>
      <c r="L88" s="99"/>
      <c r="M88" s="99"/>
      <c r="N88" s="99"/>
      <c r="O88" s="99"/>
      <c r="P88" s="99"/>
      <c r="Q88" s="99"/>
      <c r="R88" s="99"/>
      <c r="S88" s="99"/>
      <c r="T88" s="99"/>
      <c r="U88" s="99"/>
      <c r="V88" s="99"/>
      <c r="W88" s="99"/>
      <c r="X88" s="99"/>
    </row>
    <row r="89" spans="1:24" x14ac:dyDescent="0.25">
      <c r="A89" s="99"/>
      <c r="B89" s="99"/>
      <c r="C89" s="99"/>
      <c r="D89" s="99"/>
      <c r="E89" s="99"/>
      <c r="F89" s="99"/>
      <c r="G89" s="99"/>
      <c r="H89" s="99"/>
      <c r="I89" s="99"/>
      <c r="J89" s="99"/>
      <c r="K89" s="99"/>
      <c r="L89" s="99"/>
      <c r="M89" s="99"/>
      <c r="N89" s="99"/>
      <c r="O89" s="99"/>
      <c r="P89" s="99"/>
      <c r="Q89" s="99"/>
      <c r="R89" s="99"/>
      <c r="S89" s="99"/>
      <c r="T89" s="99"/>
      <c r="U89" s="99"/>
      <c r="V89" s="99"/>
      <c r="W89" s="99"/>
      <c r="X89" s="99"/>
    </row>
    <row r="90" spans="1:24" x14ac:dyDescent="0.25">
      <c r="A90" s="99"/>
      <c r="B90" s="99"/>
      <c r="C90" s="99"/>
      <c r="D90" s="99"/>
      <c r="E90" s="99"/>
      <c r="F90" s="99"/>
      <c r="G90" s="99"/>
      <c r="H90" s="99"/>
      <c r="I90" s="99"/>
      <c r="J90" s="99"/>
      <c r="K90" s="99"/>
      <c r="L90" s="99"/>
      <c r="M90" s="99"/>
      <c r="N90" s="99"/>
      <c r="O90" s="99"/>
      <c r="P90" s="99"/>
      <c r="Q90" s="99"/>
      <c r="R90" s="99"/>
      <c r="S90" s="99"/>
      <c r="T90" s="99"/>
      <c r="U90" s="99"/>
      <c r="V90" s="99"/>
      <c r="W90" s="99"/>
      <c r="X90" s="99"/>
    </row>
    <row r="91" spans="1:24" x14ac:dyDescent="0.25">
      <c r="A91" s="99"/>
      <c r="B91" s="99"/>
      <c r="C91" s="99"/>
      <c r="D91" s="99"/>
      <c r="E91" s="99"/>
      <c r="F91" s="99"/>
      <c r="G91" s="99"/>
      <c r="H91" s="99"/>
      <c r="I91" s="99"/>
      <c r="J91" s="99"/>
      <c r="K91" s="99"/>
      <c r="L91" s="99"/>
      <c r="M91" s="99"/>
      <c r="N91" s="99"/>
      <c r="O91" s="99"/>
      <c r="P91" s="99"/>
      <c r="Q91" s="99"/>
      <c r="R91" s="99"/>
      <c r="S91" s="99"/>
      <c r="T91" s="99"/>
      <c r="U91" s="99"/>
      <c r="V91" s="99"/>
      <c r="W91" s="99"/>
      <c r="X91" s="99"/>
    </row>
    <row r="92" spans="1:24" x14ac:dyDescent="0.25">
      <c r="A92" s="99"/>
      <c r="B92" s="99"/>
      <c r="C92" s="99"/>
      <c r="D92" s="99"/>
      <c r="E92" s="99"/>
      <c r="F92" s="99"/>
      <c r="G92" s="99"/>
      <c r="H92" s="99"/>
      <c r="I92" s="99"/>
      <c r="J92" s="99"/>
      <c r="K92" s="99"/>
      <c r="L92" s="99"/>
      <c r="M92" s="99"/>
      <c r="N92" s="99"/>
      <c r="O92" s="99"/>
      <c r="P92" s="99"/>
      <c r="Q92" s="99"/>
      <c r="R92" s="99"/>
      <c r="S92" s="99"/>
      <c r="T92" s="99"/>
      <c r="U92" s="99"/>
      <c r="V92" s="99"/>
      <c r="W92" s="99"/>
      <c r="X92" s="99"/>
    </row>
    <row r="93" spans="1:24" x14ac:dyDescent="0.25">
      <c r="A93" s="99"/>
      <c r="B93" s="99"/>
      <c r="C93" s="99"/>
      <c r="D93" s="99"/>
      <c r="E93" s="99"/>
      <c r="F93" s="99"/>
      <c r="G93" s="99"/>
      <c r="H93" s="99"/>
      <c r="I93" s="99"/>
      <c r="J93" s="99"/>
      <c r="K93" s="99"/>
      <c r="L93" s="99"/>
      <c r="M93" s="99"/>
      <c r="N93" s="99"/>
      <c r="O93" s="99"/>
      <c r="P93" s="99"/>
      <c r="Q93" s="99"/>
      <c r="R93" s="99"/>
      <c r="S93" s="99"/>
      <c r="T93" s="99"/>
      <c r="U93" s="99"/>
      <c r="V93" s="99"/>
      <c r="W93" s="99"/>
      <c r="X93" s="99"/>
    </row>
    <row r="94" spans="1:24" x14ac:dyDescent="0.25">
      <c r="A94" s="99"/>
      <c r="B94" s="99"/>
      <c r="C94" s="99"/>
      <c r="D94" s="99"/>
      <c r="E94" s="99"/>
      <c r="F94" s="99"/>
      <c r="G94" s="99"/>
      <c r="H94" s="99"/>
      <c r="I94" s="99"/>
      <c r="J94" s="99"/>
      <c r="K94" s="99"/>
      <c r="L94" s="99"/>
      <c r="M94" s="99"/>
      <c r="N94" s="99"/>
      <c r="O94" s="99"/>
      <c r="P94" s="99"/>
      <c r="Q94" s="99"/>
      <c r="R94" s="99"/>
      <c r="S94" s="99"/>
      <c r="T94" s="99"/>
      <c r="U94" s="99"/>
      <c r="V94" s="99"/>
      <c r="W94" s="99"/>
      <c r="X94" s="99"/>
    </row>
    <row r="95" spans="1:24" x14ac:dyDescent="0.25">
      <c r="A95" s="99"/>
      <c r="B95" s="99"/>
      <c r="C95" s="99"/>
      <c r="D95" s="99"/>
      <c r="E95" s="99"/>
      <c r="F95" s="99"/>
      <c r="G95" s="99"/>
      <c r="H95" s="99"/>
      <c r="I95" s="99"/>
      <c r="J95" s="99"/>
      <c r="K95" s="99"/>
      <c r="L95" s="99"/>
      <c r="M95" s="99"/>
      <c r="N95" s="99"/>
      <c r="O95" s="99"/>
      <c r="P95" s="99"/>
      <c r="Q95" s="99"/>
      <c r="R95" s="99"/>
      <c r="S95" s="99"/>
      <c r="T95" s="99"/>
      <c r="U95" s="99"/>
      <c r="V95" s="99"/>
      <c r="W95" s="99"/>
      <c r="X95" s="99"/>
    </row>
    <row r="96" spans="1:24" x14ac:dyDescent="0.25">
      <c r="A96" s="99"/>
      <c r="B96" s="99"/>
      <c r="C96" s="99"/>
      <c r="D96" s="99"/>
      <c r="E96" s="99"/>
      <c r="F96" s="99"/>
      <c r="G96" s="99"/>
      <c r="H96" s="99"/>
      <c r="I96" s="99"/>
      <c r="J96" s="99"/>
      <c r="K96" s="99"/>
      <c r="L96" s="99"/>
      <c r="M96" s="99"/>
      <c r="N96" s="99"/>
      <c r="O96" s="99"/>
      <c r="P96" s="99"/>
      <c r="Q96" s="99"/>
      <c r="R96" s="99"/>
      <c r="S96" s="99"/>
      <c r="T96" s="99"/>
      <c r="U96" s="99"/>
      <c r="V96" s="99"/>
      <c r="W96" s="99"/>
      <c r="X96" s="99"/>
    </row>
    <row r="97" spans="1:24" x14ac:dyDescent="0.25">
      <c r="A97" s="99"/>
      <c r="B97" s="99"/>
      <c r="C97" s="99"/>
      <c r="D97" s="99"/>
      <c r="E97" s="99"/>
      <c r="F97" s="99"/>
      <c r="G97" s="99"/>
      <c r="H97" s="99"/>
      <c r="I97" s="99"/>
      <c r="J97" s="99"/>
      <c r="K97" s="99"/>
      <c r="L97" s="99"/>
      <c r="M97" s="99"/>
      <c r="N97" s="99"/>
      <c r="O97" s="99"/>
      <c r="P97" s="99"/>
      <c r="Q97" s="99"/>
      <c r="R97" s="99"/>
      <c r="S97" s="99"/>
      <c r="T97" s="99"/>
      <c r="U97" s="99"/>
      <c r="V97" s="99"/>
      <c r="W97" s="99"/>
      <c r="X97" s="99"/>
    </row>
    <row r="98" spans="1:24" x14ac:dyDescent="0.25">
      <c r="A98" s="99"/>
      <c r="B98" s="99"/>
      <c r="C98" s="99"/>
      <c r="D98" s="99"/>
      <c r="E98" s="99"/>
      <c r="F98" s="99"/>
      <c r="G98" s="99"/>
      <c r="H98" s="99"/>
      <c r="I98" s="99"/>
      <c r="J98" s="99"/>
      <c r="K98" s="99"/>
      <c r="L98" s="99"/>
      <c r="M98" s="99"/>
      <c r="N98" s="99"/>
      <c r="O98" s="99"/>
      <c r="P98" s="99"/>
      <c r="Q98" s="99"/>
      <c r="R98" s="99"/>
      <c r="S98" s="99"/>
      <c r="T98" s="99"/>
      <c r="U98" s="99"/>
      <c r="V98" s="99"/>
      <c r="W98" s="99"/>
      <c r="X98" s="99"/>
    </row>
    <row r="99" spans="1:24" x14ac:dyDescent="0.25">
      <c r="A99" s="99"/>
      <c r="B99" s="99"/>
      <c r="C99" s="99"/>
      <c r="D99" s="99"/>
      <c r="E99" s="99"/>
      <c r="F99" s="99"/>
      <c r="G99" s="99"/>
      <c r="H99" s="99"/>
      <c r="I99" s="99"/>
      <c r="J99" s="99"/>
      <c r="K99" s="99"/>
      <c r="L99" s="99"/>
      <c r="M99" s="99"/>
      <c r="N99" s="99"/>
      <c r="O99" s="99"/>
      <c r="P99" s="99"/>
      <c r="Q99" s="99"/>
      <c r="R99" s="99"/>
      <c r="S99" s="99"/>
      <c r="T99" s="99"/>
      <c r="U99" s="99"/>
      <c r="V99" s="99"/>
      <c r="W99" s="99"/>
      <c r="X99" s="99"/>
    </row>
    <row r="100" spans="1:24" x14ac:dyDescent="0.25">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row>
    <row r="101" spans="1:24" x14ac:dyDescent="0.25">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row>
    <row r="102" spans="1:24" x14ac:dyDescent="0.25">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row>
    <row r="103" spans="1:24" x14ac:dyDescent="0.25">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row>
    <row r="104" spans="1:24" x14ac:dyDescent="0.25">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row>
    <row r="105" spans="1:24" x14ac:dyDescent="0.25">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row>
    <row r="106" spans="1:24" x14ac:dyDescent="0.25">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row>
    <row r="107" spans="1:24" x14ac:dyDescent="0.25">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row>
    <row r="108" spans="1:24" x14ac:dyDescent="0.25">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row>
    <row r="109" spans="1:24" x14ac:dyDescent="0.25">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row>
    <row r="110" spans="1:24" x14ac:dyDescent="0.25">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row>
    <row r="111" spans="1:24" x14ac:dyDescent="0.25">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row>
  </sheetData>
  <sheetProtection algorithmName="SHA-512" hashValue="RglI3zIq9NELTBWCqBrTxeW9YK1wGJASyi1t8uLjW2CFOoulf90j9uDhew0UYpx2NAbFw8m03+OqDu8WQ1Sccg==" saltValue="TwfwHYKG80OytB0KgWP6Ww==" spinCount="100000" sheet="1" objects="1" scenarios="1" selectLockedCells="1"/>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8" tint="0.79998168889431442"/>
  </sheetPr>
  <dimension ref="A1:AC34"/>
  <sheetViews>
    <sheetView workbookViewId="0">
      <selection activeCell="B3" sqref="B3"/>
    </sheetView>
  </sheetViews>
  <sheetFormatPr defaultRowHeight="15" x14ac:dyDescent="0.25"/>
  <cols>
    <col min="1" max="1" width="35.28515625" customWidth="1"/>
    <col min="2" max="2" width="23.85546875" customWidth="1"/>
    <col min="3" max="3" width="14.5703125" customWidth="1"/>
    <col min="4" max="4" width="15.140625" customWidth="1"/>
    <col min="5" max="5" width="17.5703125" customWidth="1"/>
    <col min="6" max="6" width="22.5703125" customWidth="1"/>
  </cols>
  <sheetData>
    <row r="1" spans="1:29" ht="87.75" customHeight="1" x14ac:dyDescent="0.25">
      <c r="A1" s="128"/>
      <c r="B1" s="99"/>
      <c r="C1" s="99"/>
      <c r="D1" s="99"/>
      <c r="E1" s="99"/>
      <c r="F1" s="109"/>
      <c r="G1" s="99"/>
      <c r="H1" s="99"/>
      <c r="I1" s="99"/>
      <c r="J1" s="99"/>
      <c r="K1" s="99"/>
      <c r="L1" s="99"/>
      <c r="M1" s="99"/>
      <c r="N1" s="99"/>
      <c r="O1" s="99"/>
      <c r="P1" s="99"/>
      <c r="Q1" s="99"/>
      <c r="R1" s="99"/>
      <c r="S1" s="99"/>
      <c r="T1" s="99"/>
      <c r="U1" s="99"/>
      <c r="V1" s="99"/>
      <c r="W1" s="99"/>
      <c r="X1" s="99"/>
      <c r="Y1" s="99"/>
      <c r="Z1" s="99"/>
      <c r="AA1" s="99"/>
      <c r="AB1" s="99"/>
      <c r="AC1" s="99"/>
    </row>
    <row r="2" spans="1:29" ht="119.25" customHeight="1" x14ac:dyDescent="0.25">
      <c r="A2" s="29" t="s">
        <v>102</v>
      </c>
      <c r="B2" s="29" t="s">
        <v>61</v>
      </c>
      <c r="C2" s="29" t="s">
        <v>79</v>
      </c>
      <c r="D2" s="29" t="s">
        <v>62</v>
      </c>
      <c r="E2" s="29" t="s">
        <v>85</v>
      </c>
      <c r="F2" s="73" t="s">
        <v>86</v>
      </c>
      <c r="G2" s="99"/>
      <c r="H2" s="99"/>
      <c r="I2" s="99"/>
      <c r="J2" s="99"/>
      <c r="K2" s="99"/>
      <c r="L2" s="99"/>
      <c r="M2" s="99"/>
      <c r="N2" s="99"/>
      <c r="O2" s="99"/>
      <c r="P2" s="99"/>
      <c r="Q2" s="99"/>
      <c r="R2" s="99"/>
      <c r="S2" s="99"/>
      <c r="T2" s="99"/>
      <c r="U2" s="99"/>
      <c r="V2" s="99"/>
      <c r="W2" s="99"/>
      <c r="X2" s="99"/>
    </row>
    <row r="3" spans="1:29" ht="15.75" x14ac:dyDescent="0.25">
      <c r="A3" s="28"/>
      <c r="B3" s="53">
        <v>5</v>
      </c>
      <c r="C3" s="50">
        <v>60</v>
      </c>
      <c r="D3" s="55">
        <f>60*B3</f>
        <v>300</v>
      </c>
      <c r="E3" s="55">
        <f>D3*30</f>
        <v>9000</v>
      </c>
      <c r="F3" s="75">
        <f>E3*12</f>
        <v>108000</v>
      </c>
      <c r="G3" s="99"/>
      <c r="H3" s="99"/>
      <c r="I3" s="99"/>
      <c r="J3" s="99"/>
      <c r="K3" s="99"/>
      <c r="L3" s="99"/>
      <c r="M3" s="99"/>
      <c r="N3" s="99"/>
      <c r="O3" s="99"/>
      <c r="P3" s="99"/>
      <c r="Q3" s="99"/>
      <c r="R3" s="99"/>
      <c r="S3" s="99"/>
      <c r="T3" s="99"/>
      <c r="U3" s="99"/>
      <c r="V3" s="99"/>
      <c r="W3" s="99"/>
      <c r="X3" s="99"/>
    </row>
    <row r="4" spans="1:29" x14ac:dyDescent="0.25">
      <c r="A4" s="99"/>
      <c r="B4" s="99"/>
      <c r="C4" s="99"/>
      <c r="D4" s="99"/>
      <c r="E4" s="99"/>
      <c r="F4" s="99"/>
      <c r="G4" s="99"/>
      <c r="H4" s="99"/>
      <c r="I4" s="99"/>
      <c r="J4" s="99"/>
      <c r="K4" s="99"/>
      <c r="L4" s="99"/>
      <c r="M4" s="99"/>
      <c r="N4" s="99"/>
      <c r="O4" s="99"/>
      <c r="P4" s="99"/>
      <c r="Q4" s="99"/>
      <c r="R4" s="99"/>
      <c r="S4" s="99"/>
      <c r="T4" s="99"/>
      <c r="U4" s="99"/>
      <c r="V4" s="99"/>
      <c r="W4" s="99"/>
      <c r="X4" s="99"/>
    </row>
    <row r="5" spans="1:29" x14ac:dyDescent="0.25">
      <c r="A5" s="99"/>
      <c r="B5" s="99"/>
      <c r="C5" s="99"/>
      <c r="D5" s="99"/>
      <c r="E5" s="99"/>
      <c r="F5" s="99"/>
      <c r="G5" s="99"/>
      <c r="H5" s="99"/>
      <c r="I5" s="99"/>
      <c r="J5" s="99"/>
      <c r="K5" s="99"/>
      <c r="L5" s="99"/>
      <c r="M5" s="99"/>
      <c r="N5" s="99"/>
      <c r="O5" s="99"/>
      <c r="P5" s="99"/>
      <c r="Q5" s="99"/>
      <c r="R5" s="99"/>
      <c r="S5" s="99"/>
      <c r="T5" s="99"/>
      <c r="U5" s="99"/>
      <c r="V5" s="99"/>
      <c r="W5" s="99"/>
      <c r="X5" s="99"/>
    </row>
    <row r="6" spans="1:29" x14ac:dyDescent="0.25">
      <c r="A6" s="99"/>
      <c r="B6" s="99"/>
      <c r="C6" s="99"/>
      <c r="D6" s="99"/>
      <c r="E6" s="99"/>
      <c r="F6" s="99"/>
      <c r="G6" s="99"/>
      <c r="H6" s="99"/>
      <c r="I6" s="99"/>
      <c r="J6" s="99"/>
      <c r="K6" s="99"/>
      <c r="L6" s="99"/>
      <c r="M6" s="99"/>
      <c r="N6" s="99"/>
      <c r="O6" s="99"/>
      <c r="P6" s="99"/>
      <c r="Q6" s="99"/>
      <c r="R6" s="99"/>
      <c r="S6" s="99"/>
      <c r="T6" s="99"/>
      <c r="U6" s="99"/>
      <c r="V6" s="99"/>
      <c r="W6" s="99"/>
      <c r="X6" s="99"/>
    </row>
    <row r="7" spans="1:29" x14ac:dyDescent="0.25">
      <c r="A7" s="99"/>
      <c r="B7" s="99"/>
      <c r="C7" s="99"/>
      <c r="D7" s="99"/>
      <c r="E7" s="99"/>
      <c r="F7" s="99"/>
      <c r="G7" s="99"/>
      <c r="H7" s="99"/>
      <c r="I7" s="99"/>
      <c r="J7" s="99"/>
      <c r="K7" s="99"/>
      <c r="L7" s="99"/>
      <c r="M7" s="99"/>
      <c r="N7" s="99"/>
      <c r="O7" s="99"/>
      <c r="P7" s="99"/>
      <c r="Q7" s="99"/>
      <c r="R7" s="99"/>
      <c r="S7" s="99"/>
      <c r="T7" s="99"/>
      <c r="U7" s="99"/>
      <c r="V7" s="99"/>
      <c r="W7" s="99"/>
      <c r="X7" s="99"/>
    </row>
    <row r="8" spans="1:29" x14ac:dyDescent="0.25">
      <c r="A8" s="99"/>
      <c r="B8" s="99"/>
      <c r="C8" s="99"/>
      <c r="D8" s="99"/>
      <c r="E8" s="99"/>
      <c r="F8" s="99"/>
      <c r="G8" s="99"/>
      <c r="H8" s="99"/>
      <c r="I8" s="99"/>
      <c r="J8" s="99"/>
      <c r="K8" s="99"/>
      <c r="L8" s="99"/>
      <c r="M8" s="99"/>
      <c r="N8" s="99"/>
      <c r="O8" s="99"/>
      <c r="P8" s="99"/>
      <c r="Q8" s="99"/>
      <c r="R8" s="99"/>
      <c r="S8" s="99"/>
      <c r="T8" s="99"/>
      <c r="U8" s="99"/>
      <c r="V8" s="99"/>
      <c r="W8" s="99"/>
      <c r="X8" s="99"/>
    </row>
    <row r="9" spans="1:29" x14ac:dyDescent="0.25">
      <c r="A9" s="99"/>
      <c r="B9" s="99"/>
      <c r="C9" s="99"/>
      <c r="D9" s="99"/>
      <c r="E9" s="99"/>
      <c r="F9" s="99"/>
      <c r="G9" s="99"/>
      <c r="H9" s="99"/>
      <c r="I9" s="99"/>
      <c r="J9" s="99"/>
      <c r="K9" s="99"/>
      <c r="L9" s="99"/>
      <c r="M9" s="99"/>
      <c r="N9" s="99"/>
      <c r="O9" s="99"/>
      <c r="P9" s="99"/>
      <c r="Q9" s="99"/>
      <c r="R9" s="99"/>
      <c r="S9" s="99"/>
      <c r="T9" s="99"/>
      <c r="U9" s="99"/>
      <c r="V9" s="99"/>
      <c r="W9" s="99"/>
      <c r="X9" s="99"/>
    </row>
    <row r="10" spans="1:29"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row>
    <row r="11" spans="1:29" x14ac:dyDescent="0.25">
      <c r="A11" s="99"/>
      <c r="B11" s="99"/>
      <c r="C11" s="99"/>
      <c r="D11" s="99"/>
      <c r="E11" s="99"/>
      <c r="F11" s="99"/>
      <c r="G11" s="99"/>
      <c r="H11" s="99"/>
      <c r="I11" s="99"/>
      <c r="J11" s="99"/>
      <c r="K11" s="99"/>
      <c r="L11" s="99"/>
      <c r="M11" s="99"/>
      <c r="N11" s="99"/>
      <c r="O11" s="99"/>
      <c r="P11" s="99"/>
      <c r="Q11" s="99"/>
      <c r="R11" s="99"/>
      <c r="S11" s="99"/>
      <c r="T11" s="99"/>
      <c r="U11" s="99"/>
      <c r="V11" s="99"/>
      <c r="W11" s="99"/>
      <c r="X11" s="99"/>
    </row>
    <row r="12" spans="1:29" x14ac:dyDescent="0.25">
      <c r="A12" s="99"/>
      <c r="B12" s="99"/>
      <c r="C12" s="99"/>
      <c r="D12" s="99"/>
      <c r="E12" s="99"/>
      <c r="F12" s="99"/>
      <c r="G12" s="99"/>
      <c r="H12" s="99"/>
      <c r="I12" s="99"/>
      <c r="J12" s="99"/>
      <c r="K12" s="99"/>
      <c r="L12" s="99"/>
      <c r="M12" s="99"/>
      <c r="N12" s="99"/>
      <c r="O12" s="99"/>
      <c r="P12" s="99"/>
      <c r="Q12" s="99"/>
      <c r="R12" s="99"/>
      <c r="S12" s="99"/>
      <c r="T12" s="99"/>
      <c r="U12" s="99"/>
      <c r="V12" s="99"/>
      <c r="W12" s="99"/>
      <c r="X12" s="99"/>
    </row>
    <row r="13" spans="1:29" x14ac:dyDescent="0.25">
      <c r="A13" s="99"/>
      <c r="B13" s="99"/>
      <c r="C13" s="99"/>
      <c r="D13" s="99"/>
      <c r="E13" s="99"/>
      <c r="F13" s="99"/>
      <c r="G13" s="99"/>
      <c r="H13" s="99"/>
      <c r="I13" s="99"/>
      <c r="J13" s="99"/>
      <c r="K13" s="99"/>
      <c r="L13" s="99"/>
      <c r="M13" s="99"/>
      <c r="N13" s="99"/>
      <c r="O13" s="99"/>
      <c r="P13" s="99"/>
      <c r="Q13" s="99"/>
      <c r="R13" s="99"/>
      <c r="S13" s="99"/>
      <c r="T13" s="99"/>
      <c r="U13" s="99"/>
      <c r="V13" s="99"/>
      <c r="W13" s="99"/>
      <c r="X13" s="99"/>
    </row>
    <row r="14" spans="1:29" x14ac:dyDescent="0.25">
      <c r="A14" s="99"/>
      <c r="B14" s="99"/>
      <c r="C14" s="99"/>
      <c r="D14" s="99"/>
      <c r="E14" s="99"/>
      <c r="F14" s="99"/>
      <c r="G14" s="99"/>
      <c r="H14" s="99"/>
      <c r="I14" s="99"/>
      <c r="J14" s="99"/>
      <c r="K14" s="99"/>
      <c r="L14" s="99"/>
      <c r="M14" s="99"/>
      <c r="N14" s="99"/>
      <c r="O14" s="99"/>
      <c r="P14" s="99"/>
      <c r="Q14" s="99"/>
      <c r="R14" s="99"/>
      <c r="S14" s="99"/>
      <c r="T14" s="99"/>
      <c r="U14" s="99"/>
      <c r="V14" s="99"/>
      <c r="W14" s="99"/>
      <c r="X14" s="99"/>
    </row>
    <row r="15" spans="1:29" x14ac:dyDescent="0.25">
      <c r="A15" s="99"/>
      <c r="B15" s="99"/>
      <c r="C15" s="99"/>
      <c r="D15" s="99"/>
      <c r="E15" s="99"/>
      <c r="F15" s="99"/>
      <c r="G15" s="99"/>
      <c r="H15" s="99"/>
      <c r="I15" s="99"/>
      <c r="J15" s="99"/>
      <c r="K15" s="99"/>
      <c r="L15" s="99"/>
      <c r="M15" s="99"/>
      <c r="N15" s="99"/>
      <c r="O15" s="99"/>
      <c r="P15" s="99"/>
      <c r="Q15" s="99"/>
      <c r="R15" s="99"/>
      <c r="S15" s="99"/>
      <c r="T15" s="99"/>
      <c r="U15" s="99"/>
      <c r="V15" s="99"/>
      <c r="W15" s="99"/>
      <c r="X15" s="99"/>
    </row>
    <row r="16" spans="1:29" x14ac:dyDescent="0.25">
      <c r="A16" s="99"/>
      <c r="B16" s="99"/>
      <c r="C16" s="99"/>
      <c r="D16" s="99"/>
      <c r="E16" s="99"/>
      <c r="F16" s="99"/>
      <c r="G16" s="99"/>
      <c r="H16" s="99"/>
      <c r="I16" s="99"/>
      <c r="J16" s="99"/>
      <c r="K16" s="99"/>
      <c r="L16" s="99"/>
      <c r="M16" s="99"/>
      <c r="N16" s="99"/>
      <c r="O16" s="99"/>
      <c r="P16" s="99"/>
      <c r="Q16" s="99"/>
      <c r="R16" s="99"/>
      <c r="S16" s="99"/>
      <c r="T16" s="99"/>
      <c r="U16" s="99"/>
      <c r="V16" s="99"/>
      <c r="W16" s="99"/>
      <c r="X16" s="99"/>
    </row>
    <row r="17" spans="1:24" x14ac:dyDescent="0.25">
      <c r="A17" s="99"/>
      <c r="B17" s="99"/>
      <c r="C17" s="99"/>
      <c r="D17" s="99"/>
      <c r="E17" s="99"/>
      <c r="F17" s="99"/>
      <c r="G17" s="99"/>
      <c r="H17" s="99"/>
      <c r="I17" s="99"/>
      <c r="J17" s="99"/>
      <c r="K17" s="99"/>
      <c r="L17" s="99"/>
      <c r="M17" s="99"/>
      <c r="N17" s="99"/>
      <c r="O17" s="99"/>
      <c r="P17" s="99"/>
      <c r="Q17" s="99"/>
      <c r="R17" s="99"/>
      <c r="S17" s="99"/>
      <c r="T17" s="99"/>
      <c r="U17" s="99"/>
      <c r="V17" s="99"/>
      <c r="W17" s="99"/>
      <c r="X17" s="99"/>
    </row>
    <row r="18" spans="1:24" x14ac:dyDescent="0.25">
      <c r="A18" s="99"/>
      <c r="B18" s="99"/>
      <c r="C18" s="99"/>
      <c r="D18" s="99"/>
      <c r="E18" s="99"/>
      <c r="F18" s="99"/>
      <c r="G18" s="99"/>
      <c r="H18" s="99"/>
      <c r="I18" s="99"/>
      <c r="J18" s="99"/>
      <c r="K18" s="99"/>
      <c r="L18" s="99"/>
      <c r="M18" s="99"/>
      <c r="N18" s="99"/>
      <c r="O18" s="99"/>
      <c r="P18" s="99"/>
      <c r="Q18" s="99"/>
      <c r="R18" s="99"/>
      <c r="S18" s="99"/>
      <c r="T18" s="99"/>
      <c r="U18" s="99"/>
      <c r="V18" s="99"/>
      <c r="W18" s="99"/>
      <c r="X18" s="99"/>
    </row>
    <row r="19" spans="1:24" x14ac:dyDescent="0.25">
      <c r="A19" s="99"/>
      <c r="B19" s="99"/>
      <c r="C19" s="99"/>
      <c r="D19" s="99"/>
      <c r="E19" s="99"/>
      <c r="F19" s="99"/>
      <c r="G19" s="99"/>
      <c r="H19" s="99"/>
      <c r="I19" s="99"/>
      <c r="J19" s="99"/>
      <c r="K19" s="99"/>
      <c r="L19" s="99"/>
      <c r="M19" s="99"/>
      <c r="N19" s="99"/>
      <c r="O19" s="99"/>
      <c r="P19" s="99"/>
      <c r="Q19" s="99"/>
      <c r="R19" s="99"/>
      <c r="S19" s="99"/>
      <c r="T19" s="99"/>
      <c r="U19" s="99"/>
      <c r="V19" s="99"/>
      <c r="W19" s="99"/>
      <c r="X19" s="99"/>
    </row>
    <row r="20" spans="1:24" x14ac:dyDescent="0.25">
      <c r="A20" s="99"/>
      <c r="B20" s="99"/>
      <c r="C20" s="99"/>
      <c r="D20" s="99"/>
      <c r="E20" s="99"/>
      <c r="F20" s="99"/>
      <c r="G20" s="99"/>
      <c r="H20" s="99"/>
      <c r="I20" s="99"/>
      <c r="J20" s="99"/>
      <c r="K20" s="99"/>
      <c r="L20" s="99"/>
      <c r="M20" s="99"/>
      <c r="N20" s="99"/>
      <c r="O20" s="99"/>
      <c r="P20" s="99"/>
      <c r="Q20" s="99"/>
      <c r="R20" s="99"/>
      <c r="S20" s="99"/>
      <c r="T20" s="99"/>
      <c r="U20" s="99"/>
      <c r="V20" s="99"/>
      <c r="W20" s="99"/>
      <c r="X20" s="99"/>
    </row>
    <row r="21" spans="1:24" x14ac:dyDescent="0.25">
      <c r="A21" s="99"/>
      <c r="B21" s="99"/>
      <c r="C21" s="99"/>
      <c r="D21" s="99"/>
      <c r="E21" s="99"/>
      <c r="F21" s="99"/>
      <c r="G21" s="99"/>
      <c r="H21" s="99"/>
      <c r="I21" s="99"/>
      <c r="J21" s="99"/>
      <c r="K21" s="99"/>
      <c r="L21" s="99"/>
      <c r="M21" s="99"/>
      <c r="N21" s="99"/>
      <c r="O21" s="99"/>
      <c r="P21" s="99"/>
      <c r="Q21" s="99"/>
      <c r="R21" s="99"/>
      <c r="S21" s="99"/>
      <c r="T21" s="99"/>
      <c r="U21" s="99"/>
      <c r="V21" s="99"/>
      <c r="W21" s="99"/>
      <c r="X21" s="99"/>
    </row>
    <row r="22" spans="1:24" x14ac:dyDescent="0.25">
      <c r="A22" s="99"/>
      <c r="B22" s="99"/>
      <c r="C22" s="99"/>
      <c r="D22" s="99"/>
      <c r="E22" s="99"/>
      <c r="F22" s="99"/>
      <c r="G22" s="99"/>
      <c r="H22" s="99"/>
      <c r="I22" s="99"/>
      <c r="J22" s="99"/>
      <c r="K22" s="99"/>
      <c r="L22" s="99"/>
      <c r="M22" s="99"/>
      <c r="N22" s="99"/>
      <c r="O22" s="99"/>
      <c r="P22" s="99"/>
      <c r="Q22" s="99"/>
      <c r="R22" s="99"/>
      <c r="S22" s="99"/>
      <c r="T22" s="99"/>
      <c r="U22" s="99"/>
      <c r="V22" s="99"/>
      <c r="W22" s="99"/>
      <c r="X22" s="99"/>
    </row>
    <row r="23" spans="1:24" x14ac:dyDescent="0.25">
      <c r="A23" s="99"/>
      <c r="B23" s="99"/>
      <c r="C23" s="99"/>
      <c r="D23" s="99"/>
      <c r="E23" s="99"/>
      <c r="F23" s="99"/>
      <c r="G23" s="99"/>
      <c r="H23" s="99"/>
      <c r="I23" s="99"/>
      <c r="J23" s="99"/>
      <c r="K23" s="99"/>
      <c r="L23" s="99"/>
      <c r="M23" s="99"/>
      <c r="N23" s="99"/>
      <c r="O23" s="99"/>
      <c r="P23" s="99"/>
      <c r="Q23" s="99"/>
      <c r="R23" s="99"/>
      <c r="S23" s="99"/>
      <c r="T23" s="99"/>
      <c r="U23" s="99"/>
      <c r="V23" s="99"/>
      <c r="W23" s="99"/>
      <c r="X23" s="99"/>
    </row>
    <row r="24" spans="1:24" x14ac:dyDescent="0.25">
      <c r="A24" s="99"/>
      <c r="B24" s="99"/>
      <c r="C24" s="99"/>
      <c r="D24" s="99"/>
      <c r="E24" s="99"/>
      <c r="F24" s="99"/>
      <c r="G24" s="99"/>
      <c r="H24" s="99"/>
      <c r="I24" s="99"/>
      <c r="J24" s="99"/>
      <c r="K24" s="99"/>
      <c r="L24" s="99"/>
      <c r="M24" s="99"/>
      <c r="N24" s="99"/>
      <c r="O24" s="99"/>
      <c r="P24" s="99"/>
      <c r="Q24" s="99"/>
      <c r="R24" s="99"/>
      <c r="S24" s="99"/>
      <c r="T24" s="99"/>
      <c r="U24" s="99"/>
      <c r="V24" s="99"/>
      <c r="W24" s="99"/>
      <c r="X24" s="99"/>
    </row>
    <row r="25" spans="1:24" x14ac:dyDescent="0.25">
      <c r="A25" s="99"/>
      <c r="B25" s="99"/>
      <c r="C25" s="99"/>
      <c r="D25" s="99"/>
      <c r="E25" s="99"/>
      <c r="F25" s="99"/>
      <c r="G25" s="99"/>
      <c r="H25" s="99"/>
      <c r="I25" s="99"/>
      <c r="J25" s="99"/>
      <c r="K25" s="99"/>
      <c r="L25" s="99"/>
      <c r="M25" s="99"/>
      <c r="N25" s="99"/>
      <c r="O25" s="99"/>
      <c r="P25" s="99"/>
      <c r="Q25" s="99"/>
      <c r="R25" s="99"/>
      <c r="S25" s="99"/>
      <c r="T25" s="99"/>
      <c r="U25" s="99"/>
      <c r="V25" s="99"/>
      <c r="W25" s="99"/>
      <c r="X25" s="99"/>
    </row>
    <row r="26" spans="1:24" x14ac:dyDescent="0.25">
      <c r="A26" s="99"/>
      <c r="B26" s="99"/>
      <c r="C26" s="99"/>
      <c r="D26" s="99"/>
      <c r="E26" s="99"/>
      <c r="F26" s="99"/>
      <c r="G26" s="99"/>
      <c r="H26" s="99"/>
      <c r="I26" s="99"/>
      <c r="J26" s="99"/>
      <c r="K26" s="99"/>
      <c r="L26" s="99"/>
      <c r="M26" s="99"/>
      <c r="N26" s="99"/>
      <c r="O26" s="99"/>
      <c r="P26" s="99"/>
      <c r="Q26" s="99"/>
      <c r="R26" s="99"/>
      <c r="S26" s="99"/>
      <c r="T26" s="99"/>
      <c r="U26" s="99"/>
      <c r="V26" s="99"/>
      <c r="W26" s="99"/>
      <c r="X26" s="99"/>
    </row>
    <row r="27" spans="1:24" x14ac:dyDescent="0.25">
      <c r="A27" s="99"/>
      <c r="B27" s="99"/>
      <c r="C27" s="99"/>
      <c r="D27" s="99"/>
      <c r="E27" s="99"/>
      <c r="F27" s="99"/>
      <c r="G27" s="99"/>
      <c r="H27" s="99"/>
      <c r="I27" s="99"/>
      <c r="J27" s="99"/>
      <c r="K27" s="99"/>
      <c r="L27" s="99"/>
      <c r="M27" s="99"/>
      <c r="N27" s="99"/>
      <c r="O27" s="99"/>
      <c r="P27" s="99"/>
      <c r="Q27" s="99"/>
      <c r="R27" s="99"/>
      <c r="S27" s="99"/>
      <c r="T27" s="99"/>
      <c r="U27" s="99"/>
      <c r="V27" s="99"/>
      <c r="W27" s="99"/>
      <c r="X27" s="99"/>
    </row>
    <row r="28" spans="1:24" x14ac:dyDescent="0.25">
      <c r="A28" s="99"/>
      <c r="B28" s="99"/>
      <c r="C28" s="99"/>
      <c r="D28" s="99"/>
      <c r="E28" s="99"/>
      <c r="F28" s="99"/>
      <c r="G28" s="99"/>
      <c r="H28" s="99"/>
      <c r="I28" s="99"/>
      <c r="J28" s="99"/>
      <c r="K28" s="99"/>
      <c r="L28" s="99"/>
      <c r="M28" s="99"/>
      <c r="N28" s="99"/>
      <c r="O28" s="99"/>
      <c r="P28" s="99"/>
      <c r="Q28" s="99"/>
      <c r="R28" s="99"/>
      <c r="S28" s="99"/>
      <c r="T28" s="99"/>
      <c r="U28" s="99"/>
      <c r="V28" s="99"/>
      <c r="W28" s="99"/>
      <c r="X28" s="99"/>
    </row>
    <row r="29" spans="1:24" x14ac:dyDescent="0.25">
      <c r="A29" s="99"/>
      <c r="B29" s="99"/>
      <c r="C29" s="99"/>
      <c r="D29" s="99"/>
      <c r="E29" s="99"/>
      <c r="F29" s="99"/>
      <c r="G29" s="99"/>
      <c r="H29" s="99"/>
      <c r="I29" s="99"/>
      <c r="J29" s="99"/>
      <c r="K29" s="99"/>
      <c r="L29" s="99"/>
      <c r="M29" s="99"/>
      <c r="N29" s="99"/>
      <c r="O29" s="99"/>
      <c r="P29" s="99"/>
      <c r="Q29" s="99"/>
      <c r="R29" s="99"/>
      <c r="S29" s="99"/>
      <c r="T29" s="99"/>
      <c r="U29" s="99"/>
      <c r="V29" s="99"/>
      <c r="W29" s="99"/>
      <c r="X29" s="99"/>
    </row>
    <row r="30" spans="1:24" x14ac:dyDescent="0.25">
      <c r="A30" s="99"/>
      <c r="B30" s="99"/>
      <c r="C30" s="99"/>
      <c r="D30" s="99"/>
      <c r="E30" s="99"/>
      <c r="F30" s="99"/>
      <c r="G30" s="99"/>
      <c r="H30" s="99"/>
      <c r="I30" s="99"/>
      <c r="J30" s="99"/>
      <c r="K30" s="99"/>
      <c r="L30" s="99"/>
      <c r="M30" s="99"/>
      <c r="N30" s="99"/>
      <c r="O30" s="99"/>
      <c r="P30" s="99"/>
      <c r="Q30" s="99"/>
      <c r="R30" s="99"/>
      <c r="S30" s="99"/>
      <c r="T30" s="99"/>
      <c r="U30" s="99"/>
      <c r="V30" s="99"/>
      <c r="W30" s="99"/>
      <c r="X30" s="99"/>
    </row>
    <row r="31" spans="1:24" x14ac:dyDescent="0.25">
      <c r="A31" s="99"/>
      <c r="B31" s="99"/>
      <c r="C31" s="99"/>
      <c r="D31" s="99"/>
      <c r="E31" s="99"/>
      <c r="F31" s="99"/>
      <c r="G31" s="99"/>
      <c r="H31" s="99"/>
      <c r="I31" s="99"/>
      <c r="J31" s="99"/>
      <c r="K31" s="99"/>
      <c r="L31" s="99"/>
      <c r="M31" s="99"/>
      <c r="N31" s="99"/>
      <c r="O31" s="99"/>
      <c r="P31" s="99"/>
      <c r="Q31" s="99"/>
      <c r="R31" s="99"/>
      <c r="S31" s="99"/>
      <c r="T31" s="99"/>
      <c r="U31" s="99"/>
      <c r="V31" s="99"/>
      <c r="W31" s="99"/>
      <c r="X31" s="99"/>
    </row>
    <row r="32" spans="1:24" x14ac:dyDescent="0.25">
      <c r="A32" s="99"/>
      <c r="B32" s="99"/>
      <c r="C32" s="99"/>
      <c r="D32" s="99"/>
      <c r="E32" s="99"/>
      <c r="F32" s="99"/>
      <c r="G32" s="99"/>
      <c r="H32" s="99"/>
      <c r="I32" s="99"/>
      <c r="J32" s="99"/>
      <c r="K32" s="99"/>
      <c r="L32" s="99"/>
      <c r="M32" s="99"/>
      <c r="N32" s="99"/>
      <c r="O32" s="99"/>
      <c r="P32" s="99"/>
      <c r="Q32" s="99"/>
      <c r="R32" s="99"/>
      <c r="S32" s="99"/>
      <c r="T32" s="99"/>
      <c r="U32" s="99"/>
      <c r="V32" s="99"/>
      <c r="W32" s="99"/>
      <c r="X32" s="99"/>
    </row>
    <row r="33" spans="1:24" x14ac:dyDescent="0.25">
      <c r="A33" s="99"/>
      <c r="B33" s="99"/>
      <c r="C33" s="99"/>
      <c r="D33" s="99"/>
      <c r="E33" s="99"/>
      <c r="F33" s="99"/>
      <c r="G33" s="99"/>
      <c r="H33" s="99"/>
      <c r="I33" s="99"/>
      <c r="J33" s="99"/>
      <c r="K33" s="99"/>
      <c r="L33" s="99"/>
      <c r="M33" s="99"/>
      <c r="N33" s="99"/>
      <c r="O33" s="99"/>
      <c r="P33" s="99"/>
      <c r="Q33" s="99"/>
      <c r="R33" s="99"/>
      <c r="S33" s="99"/>
      <c r="T33" s="99"/>
      <c r="U33" s="99"/>
      <c r="V33" s="99"/>
      <c r="W33" s="99"/>
      <c r="X33" s="99"/>
    </row>
    <row r="34" spans="1:24" x14ac:dyDescent="0.25">
      <c r="A34" s="99"/>
      <c r="B34" s="99"/>
      <c r="C34" s="99"/>
      <c r="D34" s="99"/>
      <c r="E34" s="99"/>
      <c r="F34" s="99"/>
      <c r="G34" s="99"/>
      <c r="H34" s="99"/>
      <c r="I34" s="99"/>
      <c r="J34" s="99"/>
      <c r="K34" s="99"/>
      <c r="L34" s="99"/>
      <c r="M34" s="99"/>
      <c r="N34" s="99"/>
      <c r="O34" s="99"/>
      <c r="P34" s="99"/>
      <c r="Q34" s="99"/>
      <c r="R34" s="99"/>
      <c r="S34" s="99"/>
      <c r="T34" s="99"/>
      <c r="U34" s="99"/>
      <c r="V34" s="99"/>
      <c r="W34" s="99"/>
      <c r="X34" s="99"/>
    </row>
  </sheetData>
  <sheetProtection algorithmName="SHA-512" hashValue="l0Mf+vY1PLRSVWINBKfGbRTIU4wiPQQWHZ9ocZUT0uctoBvMY5cT6Efwu3eUaJyZovvD9zQ1NXjjCrhCO5TCnw==" saltValue="aPsFFtBJxyLvF81b+eMpmA==" spinCount="100000" sheet="1" objects="1" scenarios="1" selectLockedCells="1"/>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79998168889431442"/>
  </sheetPr>
  <dimension ref="A1:D12"/>
  <sheetViews>
    <sheetView zoomScaleNormal="100" workbookViewId="0">
      <selection activeCell="A15" sqref="A15"/>
    </sheetView>
  </sheetViews>
  <sheetFormatPr defaultRowHeight="15" x14ac:dyDescent="0.25"/>
  <cols>
    <col min="1" max="1" width="24" customWidth="1"/>
    <col min="2" max="2" width="18.140625" customWidth="1"/>
  </cols>
  <sheetData>
    <row r="1" spans="1:4" s="13" customFormat="1" x14ac:dyDescent="0.25">
      <c r="B1" s="66" t="s">
        <v>89</v>
      </c>
      <c r="C1" s="66" t="s">
        <v>69</v>
      </c>
      <c r="D1" s="66"/>
    </row>
    <row r="2" spans="1:4" ht="30" x14ac:dyDescent="0.25">
      <c r="A2" s="2" t="s">
        <v>82</v>
      </c>
      <c r="B2" s="71">
        <f>'Water Savings'!G10</f>
        <v>74250</v>
      </c>
      <c r="C2" s="71">
        <f>'Water Savings'!M10</f>
        <v>38030</v>
      </c>
      <c r="D2" s="70"/>
    </row>
    <row r="3" spans="1:4" ht="30" x14ac:dyDescent="0.25">
      <c r="A3" s="2" t="s">
        <v>90</v>
      </c>
      <c r="B3" s="71">
        <f>'Energy Savings'!M10</f>
        <v>0</v>
      </c>
      <c r="C3" s="71">
        <f>'Energy Savings'!R10</f>
        <v>3111.29</v>
      </c>
      <c r="D3" s="70"/>
    </row>
    <row r="4" spans="1:4" ht="30" x14ac:dyDescent="0.25">
      <c r="A4" s="2" t="s">
        <v>91</v>
      </c>
      <c r="B4" s="71" t="e">
        <f>'CO2 Equivelant Savings'!O10</f>
        <v>#NUM!</v>
      </c>
      <c r="C4" s="71">
        <f>'CO2 Equivelant Savings'!R10</f>
        <v>1244.1500000000001</v>
      </c>
      <c r="D4" s="70"/>
    </row>
    <row r="6" spans="1:4" x14ac:dyDescent="0.25">
      <c r="A6" s="2" t="s">
        <v>71</v>
      </c>
      <c r="B6" s="66" t="s">
        <v>97</v>
      </c>
    </row>
    <row r="7" spans="1:4" x14ac:dyDescent="0.25">
      <c r="A7" s="2" t="s">
        <v>98</v>
      </c>
      <c r="B7" s="76">
        <f>'[1]Water Savings'!M3</f>
        <v>100</v>
      </c>
    </row>
    <row r="8" spans="1:4" x14ac:dyDescent="0.25">
      <c r="A8" s="2" t="s">
        <v>93</v>
      </c>
      <c r="B8" s="76">
        <f>'Water Savings'!N4</f>
        <v>33.333333333333329</v>
      </c>
    </row>
    <row r="9" spans="1:4" ht="16.5" customHeight="1" x14ac:dyDescent="0.25">
      <c r="A9" s="2" t="s">
        <v>94</v>
      </c>
      <c r="B9" s="76">
        <f>'Water Savings'!N5</f>
        <v>75</v>
      </c>
    </row>
    <row r="10" spans="1:4" x14ac:dyDescent="0.25">
      <c r="A10" s="2" t="s">
        <v>95</v>
      </c>
      <c r="B10" s="76">
        <f>'Water Savings'!N6</f>
        <v>66.666666666666657</v>
      </c>
    </row>
    <row r="11" spans="1:4" s="13" customFormat="1" x14ac:dyDescent="0.25">
      <c r="A11" s="2" t="s">
        <v>92</v>
      </c>
      <c r="B11" s="76">
        <f>'Water Savings'!N8</f>
        <v>20</v>
      </c>
    </row>
    <row r="12" spans="1:4" x14ac:dyDescent="0.25">
      <c r="A12" s="2" t="s">
        <v>96</v>
      </c>
      <c r="B12" s="76">
        <f>'[2]Water Savings'!M7</f>
        <v>100</v>
      </c>
    </row>
  </sheetData>
  <sheetProtection algorithmName="SHA-512" hashValue="fyByDIGlGZAN7aDH4OaWkKBTXlaUiAEDftqH73L3hEicM7UwaGPbs/Ijqc+B1xKdt9H2wb9+ZzjBtGyb2WW+jA==" saltValue="JLQWanYzx1QXef5SPgN0uw==" spinCount="100000" sheet="1" objects="1" scenarios="1" selectLockedCells="1"/>
  <pageMargins left="0.7" right="0.7" top="0.75" bottom="0.75" header="0.3" footer="0.3"/>
  <pageSetup orientation="portrait" horizontalDpi="0" verticalDpi="0" r:id="rId1"/>
  <headerFooter>
    <oddHeader>&amp;CDRAFT&amp;D</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79998168889431442"/>
  </sheetPr>
  <dimension ref="A1:K10"/>
  <sheetViews>
    <sheetView zoomScale="114" workbookViewId="0">
      <selection activeCell="G3" sqref="G2:H3"/>
    </sheetView>
  </sheetViews>
  <sheetFormatPr defaultRowHeight="15" x14ac:dyDescent="0.25"/>
  <cols>
    <col min="1" max="1" width="23.85546875" customWidth="1"/>
    <col min="2" max="2" width="29.42578125" customWidth="1"/>
    <col min="6" max="6" width="5.7109375" customWidth="1"/>
    <col min="7" max="7" width="29.7109375" customWidth="1"/>
    <col min="8" max="8" width="46.28515625" customWidth="1"/>
  </cols>
  <sheetData>
    <row r="1" spans="1:11" s="13" customFormat="1" ht="30.75" customHeight="1" x14ac:dyDescent="0.25">
      <c r="A1" s="181" t="s">
        <v>50</v>
      </c>
      <c r="B1" s="182"/>
      <c r="G1" s="183" t="s">
        <v>49</v>
      </c>
      <c r="H1" s="184"/>
    </row>
    <row r="2" spans="1:11" ht="108.75" customHeight="1" x14ac:dyDescent="0.25">
      <c r="A2" s="33" t="s">
        <v>48</v>
      </c>
      <c r="B2" s="32"/>
      <c r="G2" s="31" t="s">
        <v>24</v>
      </c>
      <c r="H2" s="34" t="s">
        <v>55</v>
      </c>
    </row>
    <row r="3" spans="1:11" ht="98.25" customHeight="1" x14ac:dyDescent="0.25">
      <c r="A3" s="33" t="s">
        <v>47</v>
      </c>
      <c r="B3" s="32"/>
      <c r="G3" s="31" t="s">
        <v>25</v>
      </c>
      <c r="H3" s="35" t="s">
        <v>56</v>
      </c>
    </row>
    <row r="4" spans="1:11" x14ac:dyDescent="0.25">
      <c r="A4" s="36" t="s">
        <v>132</v>
      </c>
      <c r="B4" s="36"/>
      <c r="C4" s="36"/>
      <c r="D4" s="36"/>
      <c r="E4" s="36"/>
      <c r="F4" s="36"/>
      <c r="G4" s="36"/>
    </row>
    <row r="5" spans="1:11" x14ac:dyDescent="0.25">
      <c r="A5" s="13" t="s">
        <v>51</v>
      </c>
      <c r="B5" s="13"/>
      <c r="C5" s="13"/>
      <c r="D5" s="13"/>
      <c r="E5" s="13"/>
      <c r="F5" s="13"/>
      <c r="G5" s="13"/>
    </row>
    <row r="6" spans="1:11" x14ac:dyDescent="0.25">
      <c r="A6" s="13" t="s">
        <v>52</v>
      </c>
      <c r="B6" s="13"/>
      <c r="C6" s="13"/>
      <c r="D6" s="13"/>
      <c r="E6" s="13"/>
      <c r="F6" s="13"/>
      <c r="G6" s="13"/>
    </row>
    <row r="7" spans="1:11" x14ac:dyDescent="0.25">
      <c r="A7" s="13" t="s">
        <v>53</v>
      </c>
      <c r="B7" s="13"/>
      <c r="C7" s="13"/>
      <c r="D7" s="13"/>
      <c r="E7" s="13"/>
      <c r="F7" s="13"/>
      <c r="G7" s="13"/>
      <c r="H7" s="13"/>
      <c r="I7" s="13"/>
      <c r="J7" s="13"/>
      <c r="K7" s="13"/>
    </row>
    <row r="8" spans="1:11" x14ac:dyDescent="0.25">
      <c r="A8" s="13" t="s">
        <v>54</v>
      </c>
      <c r="B8" s="13"/>
      <c r="C8" s="13"/>
      <c r="D8" s="13"/>
      <c r="E8" s="13"/>
      <c r="F8" s="13"/>
      <c r="G8" s="13"/>
      <c r="H8" s="13"/>
      <c r="I8" s="13"/>
      <c r="J8" s="13"/>
      <c r="K8" s="13"/>
    </row>
    <row r="9" spans="1:11" x14ac:dyDescent="0.25">
      <c r="A9" s="13" t="s">
        <v>57</v>
      </c>
      <c r="B9" s="13"/>
      <c r="C9" s="13"/>
      <c r="D9" s="13"/>
      <c r="E9" s="13"/>
      <c r="F9" s="13"/>
      <c r="G9" s="13"/>
      <c r="H9" s="13"/>
      <c r="I9" s="13"/>
      <c r="J9" s="13"/>
      <c r="K9" s="13"/>
    </row>
    <row r="10" spans="1:11" x14ac:dyDescent="0.25">
      <c r="A10" s="13" t="s">
        <v>141</v>
      </c>
      <c r="B10" s="13"/>
      <c r="C10" s="13"/>
      <c r="D10" s="13"/>
      <c r="E10" s="13"/>
      <c r="F10" s="13"/>
      <c r="G10" s="13"/>
      <c r="H10" s="13"/>
      <c r="I10" s="13"/>
      <c r="J10" s="13"/>
      <c r="K10" s="13"/>
    </row>
  </sheetData>
  <sheetProtection sheet="1" objects="1" scenarios="1"/>
  <mergeCells count="2">
    <mergeCell ref="A1:B1"/>
    <mergeCell ref="G1:H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8" tint="0.79998168889431442"/>
  </sheetPr>
  <dimension ref="A1:AV202"/>
  <sheetViews>
    <sheetView workbookViewId="0">
      <pane ySplit="3" topLeftCell="A4" activePane="bottomLeft" state="frozen"/>
      <selection activeCell="C9" sqref="C9:C10"/>
      <selection pane="bottomLeft" activeCell="B4" sqref="B4"/>
    </sheetView>
  </sheetViews>
  <sheetFormatPr defaultRowHeight="15" x14ac:dyDescent="0.25"/>
  <cols>
    <col min="1" max="1" width="40.85546875" customWidth="1"/>
    <col min="2" max="2" width="15.28515625" style="1" customWidth="1"/>
    <col min="3" max="3" width="11.5703125" style="13" customWidth="1"/>
    <col min="4" max="5" width="13.7109375" style="10" customWidth="1"/>
    <col min="6" max="6" width="14.42578125" style="13" hidden="1" customWidth="1"/>
    <col min="7" max="7" width="13.85546875" style="1" hidden="1" customWidth="1"/>
    <col min="8" max="8" width="0.140625" hidden="1" customWidth="1"/>
    <col min="9" max="9" width="4" hidden="1" customWidth="1"/>
    <col min="10" max="10" width="0.5703125" hidden="1" customWidth="1"/>
    <col min="11" max="11" width="14.140625" style="13" customWidth="1"/>
    <col min="12" max="12" width="12.42578125" style="13" hidden="1" customWidth="1"/>
    <col min="13" max="13" width="14.28515625" style="13" customWidth="1"/>
    <col min="14" max="14" width="11" customWidth="1"/>
    <col min="15" max="15" width="11.140625" style="13" hidden="1" customWidth="1"/>
    <col min="16" max="16" width="11.140625" style="13" customWidth="1"/>
    <col min="17" max="17" width="17.140625" customWidth="1"/>
    <col min="18" max="18" width="14" style="13" hidden="1" customWidth="1"/>
    <col min="19" max="19" width="19.42578125" style="13" customWidth="1"/>
    <col min="20" max="20" width="16.85546875" customWidth="1"/>
    <col min="21" max="21" width="15.85546875" customWidth="1"/>
  </cols>
  <sheetData>
    <row r="1" spans="1:48" s="13" customFormat="1" ht="84" customHeight="1" x14ac:dyDescent="0.25">
      <c r="A1" s="129"/>
      <c r="B1" s="107"/>
      <c r="C1" s="107"/>
      <c r="D1" s="107"/>
      <c r="E1" s="107"/>
      <c r="F1" s="107"/>
      <c r="G1" s="107"/>
      <c r="H1" s="107"/>
      <c r="I1" s="107"/>
      <c r="J1" s="107"/>
      <c r="K1" s="107"/>
      <c r="L1" s="107"/>
      <c r="M1" s="107"/>
      <c r="N1" s="107"/>
      <c r="O1" s="107"/>
      <c r="P1" s="107"/>
      <c r="Q1" s="107"/>
      <c r="R1" s="107"/>
      <c r="S1" s="107"/>
      <c r="T1" s="107"/>
      <c r="U1" s="126"/>
      <c r="V1" s="126"/>
      <c r="W1" s="126"/>
      <c r="X1" s="126"/>
      <c r="Y1" s="126"/>
      <c r="Z1" s="126"/>
      <c r="AA1" s="126"/>
      <c r="AB1" s="126"/>
      <c r="AC1" s="126"/>
      <c r="AD1" s="126"/>
      <c r="AE1" s="126"/>
      <c r="AF1" s="126"/>
      <c r="AG1" s="126"/>
      <c r="AH1" s="126"/>
      <c r="AI1" s="106"/>
      <c r="AJ1" s="106"/>
      <c r="AK1" s="106"/>
      <c r="AL1" s="106"/>
      <c r="AM1" s="106"/>
      <c r="AN1" s="106"/>
      <c r="AO1" s="106"/>
      <c r="AP1" s="106"/>
      <c r="AQ1" s="106"/>
      <c r="AR1" s="106"/>
      <c r="AS1" s="106"/>
      <c r="AT1" s="106"/>
      <c r="AU1" s="106"/>
      <c r="AV1" s="106"/>
    </row>
    <row r="2" spans="1:48" s="1" customFormat="1" ht="37.5" customHeight="1" x14ac:dyDescent="0.25">
      <c r="A2" s="185" t="s">
        <v>46</v>
      </c>
      <c r="B2" s="185"/>
      <c r="C2" s="185"/>
      <c r="D2" s="185"/>
      <c r="E2" s="185"/>
      <c r="F2" s="185"/>
      <c r="G2" s="185"/>
      <c r="H2" s="185"/>
      <c r="I2" s="185"/>
      <c r="J2" s="185"/>
      <c r="K2" s="185"/>
      <c r="L2" s="185"/>
      <c r="M2" s="185"/>
      <c r="N2" s="185"/>
      <c r="O2" s="185"/>
      <c r="P2" s="185"/>
      <c r="Q2" s="185"/>
      <c r="R2" s="185"/>
      <c r="S2" s="150"/>
      <c r="T2" s="108"/>
      <c r="U2" s="99"/>
      <c r="V2" s="99"/>
      <c r="W2" s="99"/>
      <c r="X2" s="99"/>
      <c r="Y2" s="99"/>
      <c r="Z2" s="99"/>
      <c r="AA2" s="99"/>
      <c r="AB2" s="99"/>
      <c r="AC2" s="99"/>
      <c r="AD2" s="99"/>
      <c r="AE2" s="99"/>
      <c r="AF2" s="99"/>
      <c r="AG2" s="99"/>
      <c r="AH2" s="99"/>
    </row>
    <row r="3" spans="1:48" s="13" customFormat="1" ht="129.75" customHeight="1" x14ac:dyDescent="0.25">
      <c r="A3" s="100" t="s">
        <v>43</v>
      </c>
      <c r="B3" s="79" t="s">
        <v>127</v>
      </c>
      <c r="C3" s="81" t="s">
        <v>129</v>
      </c>
      <c r="D3" s="100" t="s">
        <v>135</v>
      </c>
      <c r="E3" s="102" t="s">
        <v>122</v>
      </c>
      <c r="F3" s="101" t="s">
        <v>130</v>
      </c>
      <c r="G3" s="80" t="s">
        <v>121</v>
      </c>
      <c r="H3" s="37" t="s">
        <v>26</v>
      </c>
      <c r="I3" s="37" t="s">
        <v>27</v>
      </c>
      <c r="J3" s="37" t="s">
        <v>45</v>
      </c>
      <c r="K3" s="101" t="s">
        <v>133</v>
      </c>
      <c r="L3" s="81" t="s">
        <v>131</v>
      </c>
      <c r="M3" s="81" t="s">
        <v>134</v>
      </c>
      <c r="N3" s="103" t="s">
        <v>109</v>
      </c>
      <c r="O3" s="101" t="s">
        <v>110</v>
      </c>
      <c r="P3" s="101" t="s">
        <v>110</v>
      </c>
      <c r="Q3" s="103" t="s">
        <v>138</v>
      </c>
      <c r="R3" s="101" t="s">
        <v>139</v>
      </c>
      <c r="S3" s="101" t="s">
        <v>139</v>
      </c>
      <c r="T3" s="67" t="s">
        <v>71</v>
      </c>
      <c r="U3" s="99"/>
      <c r="V3" s="99"/>
      <c r="W3" s="99"/>
      <c r="X3" s="99"/>
      <c r="Y3" s="99"/>
      <c r="Z3" s="99"/>
      <c r="AA3" s="99"/>
      <c r="AB3" s="99"/>
      <c r="AC3" s="99"/>
      <c r="AD3" s="99"/>
      <c r="AE3" s="99"/>
      <c r="AF3" s="99"/>
      <c r="AG3" s="99"/>
      <c r="AH3" s="99"/>
    </row>
    <row r="4" spans="1:48" s="13" customFormat="1" ht="20.25" customHeight="1" x14ac:dyDescent="0.25">
      <c r="A4" s="40" t="s">
        <v>114</v>
      </c>
      <c r="B4" s="51">
        <f>'Water Savings'!B3</f>
        <v>2</v>
      </c>
      <c r="C4" s="51">
        <f>'Water Savings'!C3</f>
        <v>1</v>
      </c>
      <c r="D4" s="161">
        <v>16.2</v>
      </c>
      <c r="E4" s="162">
        <f t="shared" ref="E4:E10" si="0">ROUND((B4*D4),3-(1+INT(LOG10(ABS((B4*D4))))))</f>
        <v>32.4</v>
      </c>
      <c r="F4" s="163">
        <f t="shared" ref="F4:F10" si="1">ROUND((C4*D4),3-(1+INT(LOG10(ABS((C4*D4))))))</f>
        <v>16.2</v>
      </c>
      <c r="G4" s="86">
        <f>(ROUND(((E4*365/1000000)),3-(1+INT(LOG10(ABS(((E4*365/1000000)))))))*1000000)</f>
        <v>11800</v>
      </c>
      <c r="H4" s="59" t="s">
        <v>5</v>
      </c>
      <c r="I4" s="59">
        <f>'Energy &amp; GHG Inputs'!$C$13</f>
        <v>167000</v>
      </c>
      <c r="J4" s="59">
        <f>'Energy &amp; GHG Inputs'!$D$13</f>
        <v>102000</v>
      </c>
      <c r="K4" s="89">
        <f t="shared" ref="K4:K10" si="2">IFERROR(F4,0)</f>
        <v>16.2</v>
      </c>
      <c r="L4" s="89">
        <f>(ROUND(((F4*365/1000000)),3-(1+INT(LOG10(ABS(((F4*365/1000000)))))))*1000000)</f>
        <v>5910</v>
      </c>
      <c r="M4" s="95">
        <f t="shared" ref="M4:M10" si="3">IFERROR(L4,0)</f>
        <v>5910</v>
      </c>
      <c r="N4" s="157">
        <f>(ROUND((I4*G4),3-(1+INT(LOG10(ABS((I4*G4))))))/1000000)</f>
        <v>1970</v>
      </c>
      <c r="O4" s="95">
        <f>(ROUND((I4*L4),3-(1+INT(LOG10(ABS((I4*L4))))))/1000000)</f>
        <v>987</v>
      </c>
      <c r="P4" s="95">
        <f t="shared" ref="P4:P10" si="4">IFERROR(O4,0)</f>
        <v>987</v>
      </c>
      <c r="Q4" s="157">
        <f>(ROUND((J4*G4),3-(1+INT(LOG10(ABS((J4*G4))))))/1000000)</f>
        <v>1200</v>
      </c>
      <c r="R4" s="95">
        <f t="shared" ref="R4:R10" si="5">(ROUND((J4*L4),3-(1+INT(LOG10(ABS((J4*L4))))))/1000000)</f>
        <v>603</v>
      </c>
      <c r="S4" s="95">
        <f t="shared" ref="S4:S10" si="6">IFERROR(R4,0)</f>
        <v>603</v>
      </c>
      <c r="T4" s="68">
        <f t="shared" ref="T4:T10" si="7">((C4-B4)/((B4))*-100)</f>
        <v>50</v>
      </c>
      <c r="U4" s="99"/>
      <c r="V4" s="99"/>
      <c r="W4" s="99"/>
      <c r="X4" s="99"/>
      <c r="Y4" s="99"/>
      <c r="Z4" s="99"/>
      <c r="AA4" s="99"/>
      <c r="AB4" s="99"/>
      <c r="AC4" s="99"/>
      <c r="AD4" s="99"/>
      <c r="AE4" s="99"/>
      <c r="AF4" s="99"/>
      <c r="AG4" s="99"/>
      <c r="AH4" s="99"/>
    </row>
    <row r="5" spans="1:48" s="1" customFormat="1" ht="20.25" customHeight="1" x14ac:dyDescent="0.25">
      <c r="A5" s="40" t="s">
        <v>115</v>
      </c>
      <c r="B5" s="51">
        <f>'Water Savings'!B4</f>
        <v>3</v>
      </c>
      <c r="C5" s="51">
        <f>'Water Savings'!C4</f>
        <v>2</v>
      </c>
      <c r="D5" s="161">
        <v>5</v>
      </c>
      <c r="E5" s="162">
        <v>10</v>
      </c>
      <c r="F5" s="163">
        <f>D5*C5</f>
        <v>10</v>
      </c>
      <c r="G5" s="86">
        <f>E5*365</f>
        <v>3650</v>
      </c>
      <c r="H5" s="59"/>
      <c r="I5" s="59"/>
      <c r="J5" s="59">
        <v>102000</v>
      </c>
      <c r="K5" s="89">
        <f t="shared" si="2"/>
        <v>10</v>
      </c>
      <c r="L5" s="89">
        <f>F5*365</f>
        <v>3650</v>
      </c>
      <c r="M5" s="95">
        <f t="shared" si="3"/>
        <v>3650</v>
      </c>
      <c r="N5" s="157">
        <f>ROUND((I15*G5),3-(1+INT(LOG10(ABS((I15*G5))))))/1000000</f>
        <v>610</v>
      </c>
      <c r="O5" s="95">
        <f>ROUND((I15*L5),3-(1+INT(LOG10(ABS((I15*L5))))))/1000000</f>
        <v>610</v>
      </c>
      <c r="P5" s="95">
        <f t="shared" si="4"/>
        <v>610</v>
      </c>
      <c r="Q5" s="157">
        <f>ROUND((J15*G5),3-(1+INT(LOG10(ABS((J15*G5))))))/1000000</f>
        <v>372</v>
      </c>
      <c r="R5" s="95">
        <f t="shared" si="5"/>
        <v>372</v>
      </c>
      <c r="S5" s="95">
        <f t="shared" si="6"/>
        <v>372</v>
      </c>
      <c r="T5" s="68">
        <f t="shared" si="7"/>
        <v>33.333333333333329</v>
      </c>
      <c r="U5" s="99"/>
      <c r="V5" s="99"/>
      <c r="W5" s="99"/>
      <c r="X5" s="99"/>
      <c r="Y5" s="99"/>
      <c r="Z5" s="99"/>
      <c r="AA5" s="99"/>
      <c r="AB5" s="99"/>
      <c r="AC5" s="99"/>
      <c r="AD5" s="99"/>
      <c r="AE5" s="99"/>
      <c r="AF5" s="99"/>
      <c r="AG5" s="99"/>
      <c r="AH5" s="99"/>
    </row>
    <row r="6" spans="1:48" s="1" customFormat="1" ht="21" customHeight="1" x14ac:dyDescent="0.25">
      <c r="A6" s="41" t="s">
        <v>116</v>
      </c>
      <c r="B6" s="51">
        <f>'Water Savings'!B5</f>
        <v>4</v>
      </c>
      <c r="C6" s="51">
        <f>'Water Savings'!C5</f>
        <v>1</v>
      </c>
      <c r="D6" s="161">
        <v>8.6999999999999993</v>
      </c>
      <c r="E6" s="162">
        <f t="shared" si="0"/>
        <v>34.799999999999997</v>
      </c>
      <c r="F6" s="163">
        <f t="shared" si="1"/>
        <v>8.6999999999999993</v>
      </c>
      <c r="G6" s="86">
        <f>ROUND(((E6*365)/1000000),3-(1+INT(LOG10(ABS(((E6*365)/1000000))))))*1000000</f>
        <v>12700</v>
      </c>
      <c r="H6" s="59" t="s">
        <v>5</v>
      </c>
      <c r="I6" s="59">
        <f>'Energy &amp; GHG Inputs'!$C$13</f>
        <v>167000</v>
      </c>
      <c r="J6" s="59">
        <f>'Energy &amp; GHG Inputs'!$D$13</f>
        <v>102000</v>
      </c>
      <c r="K6" s="89">
        <f t="shared" si="2"/>
        <v>8.6999999999999993</v>
      </c>
      <c r="L6" s="89">
        <f>(ROUND(((F6*365)/1000000),3-(1+INT(LOG10(ABS(((F6*365)/1000000))))))*1000000)</f>
        <v>3180</v>
      </c>
      <c r="M6" s="95">
        <f t="shared" si="3"/>
        <v>3180</v>
      </c>
      <c r="N6" s="157">
        <f>(ROUND((I6*G6),3-(1+INT(LOG10(ABS((I6*G6))))))/1000000)</f>
        <v>2120</v>
      </c>
      <c r="O6" s="95">
        <f>(ROUND((I6*L6),3-(1+INT(LOG10(ABS((I6*L6))))))/1000000)*C6</f>
        <v>531</v>
      </c>
      <c r="P6" s="95">
        <f t="shared" si="4"/>
        <v>531</v>
      </c>
      <c r="Q6" s="157">
        <f>(ROUND((J6*G6),3-(1+INT(LOG10(ABS((J6*G6))))))/1000000)</f>
        <v>1300</v>
      </c>
      <c r="R6" s="95">
        <f t="shared" si="5"/>
        <v>324</v>
      </c>
      <c r="S6" s="95">
        <f t="shared" si="6"/>
        <v>324</v>
      </c>
      <c r="T6" s="68">
        <f t="shared" si="7"/>
        <v>75</v>
      </c>
      <c r="U6" s="99"/>
      <c r="V6" s="99"/>
      <c r="W6" s="99"/>
      <c r="X6" s="99"/>
      <c r="Y6" s="99"/>
      <c r="Z6" s="99"/>
      <c r="AA6" s="99"/>
      <c r="AB6" s="99"/>
      <c r="AC6" s="99"/>
      <c r="AD6" s="99"/>
      <c r="AE6" s="99"/>
      <c r="AF6" s="99"/>
      <c r="AG6" s="99"/>
      <c r="AH6" s="99"/>
    </row>
    <row r="7" spans="1:48" s="13" customFormat="1" ht="18" customHeight="1" x14ac:dyDescent="0.25">
      <c r="A7" s="63" t="s">
        <v>117</v>
      </c>
      <c r="B7" s="51">
        <f>'Water Savings'!B6</f>
        <v>3</v>
      </c>
      <c r="C7" s="51">
        <f>'Water Savings'!C6</f>
        <v>1</v>
      </c>
      <c r="D7" s="161">
        <v>9.3000000000000007</v>
      </c>
      <c r="E7" s="162">
        <f t="shared" si="0"/>
        <v>27.9</v>
      </c>
      <c r="F7" s="163">
        <f t="shared" si="1"/>
        <v>9.3000000000000007</v>
      </c>
      <c r="G7" s="86">
        <f>(ROUND(((E7*365)/1000000),3-(1+INT(LOG10(ABS(((E7*365)/1000000))))))*1000000)</f>
        <v>10200</v>
      </c>
      <c r="H7" s="59" t="s">
        <v>5</v>
      </c>
      <c r="I7" s="59">
        <f>'Energy &amp; GHG Inputs'!$C$13</f>
        <v>167000</v>
      </c>
      <c r="J7" s="59">
        <f>'Energy &amp; GHG Inputs'!$D$13</f>
        <v>102000</v>
      </c>
      <c r="K7" s="89">
        <f t="shared" si="2"/>
        <v>9.3000000000000007</v>
      </c>
      <c r="L7" s="89">
        <f>(ROUND(((F7*365)/1000000),3-(1+INT(LOG10(ABS(((F7*365)/1000000))))))*1000000)</f>
        <v>3390</v>
      </c>
      <c r="M7" s="95">
        <f t="shared" si="3"/>
        <v>3390</v>
      </c>
      <c r="N7" s="157">
        <f>ROUND((I7*G7),3-(1+INT(LOG10(ABS((I7*G7))))))/1000000</f>
        <v>1700</v>
      </c>
      <c r="O7" s="95">
        <v>0</v>
      </c>
      <c r="P7" s="95">
        <f t="shared" si="4"/>
        <v>0</v>
      </c>
      <c r="Q7" s="157">
        <f>ROUND((J7*G7),3-(1+INT(LOG10(ABS((J7*G7))))))/1000000</f>
        <v>1040</v>
      </c>
      <c r="R7" s="95">
        <f t="shared" si="5"/>
        <v>346</v>
      </c>
      <c r="S7" s="95">
        <f t="shared" si="6"/>
        <v>346</v>
      </c>
      <c r="T7" s="68">
        <f t="shared" si="7"/>
        <v>66.666666666666657</v>
      </c>
      <c r="U7" s="99"/>
      <c r="V7" s="99"/>
      <c r="W7" s="99"/>
      <c r="X7" s="99"/>
      <c r="Y7" s="99"/>
      <c r="Z7" s="99"/>
      <c r="AA7" s="99"/>
      <c r="AB7" s="99"/>
      <c r="AC7" s="99"/>
      <c r="AD7" s="99"/>
      <c r="AE7" s="99"/>
      <c r="AF7" s="99"/>
      <c r="AG7" s="99"/>
      <c r="AH7" s="99"/>
    </row>
    <row r="8" spans="1:48" s="1" customFormat="1" ht="19.5" customHeight="1" x14ac:dyDescent="0.25">
      <c r="A8" s="41" t="s">
        <v>118</v>
      </c>
      <c r="B8" s="51">
        <f>'Water Savings'!B7</f>
        <v>2</v>
      </c>
      <c r="C8" s="51">
        <f>'Water Savings'!C7</f>
        <v>1</v>
      </c>
      <c r="D8" s="161">
        <v>9.9</v>
      </c>
      <c r="E8" s="162">
        <f t="shared" si="0"/>
        <v>19.8</v>
      </c>
      <c r="F8" s="163">
        <f t="shared" si="1"/>
        <v>9.9</v>
      </c>
      <c r="G8" s="86">
        <f>(ROUND(((E8*365)/1000000),3-(1+INT(LOG10(ABS(((E8*365)/1000000))))))*1000000)</f>
        <v>7230</v>
      </c>
      <c r="H8" s="59" t="s">
        <v>7</v>
      </c>
      <c r="I8" s="59">
        <f>'Energy &amp; GHG Inputs'!$C$14</f>
        <v>2600</v>
      </c>
      <c r="J8" s="59">
        <f>'Energy &amp; GHG Inputs'!$D$14</f>
        <v>2340</v>
      </c>
      <c r="K8" s="89">
        <f t="shared" si="2"/>
        <v>9.9</v>
      </c>
      <c r="L8" s="89">
        <f>(ROUND(((F8*365)/1000000),3-(1+INT(LOG10(ABS(((F8*365)/1000000))))))*1000000)</f>
        <v>3610</v>
      </c>
      <c r="M8" s="95">
        <f t="shared" si="3"/>
        <v>3610</v>
      </c>
      <c r="N8" s="157">
        <f>ROUND((I8*G8),3-(1+INT(LOG10(ABS((I8*G8))))))/1000000</f>
        <v>18.8</v>
      </c>
      <c r="O8" s="95">
        <f>(ROUND((I8*L8),3-(1+INT(LOG10(ABS((I8*L8))))))/1000000)</f>
        <v>9.39</v>
      </c>
      <c r="P8" s="95">
        <f t="shared" si="4"/>
        <v>9.39</v>
      </c>
      <c r="Q8" s="157">
        <f>ROUND((J8*G8),3-(1+INT(LOG10(ABS((J8*G8))))))/1000000</f>
        <v>16.899999999999999</v>
      </c>
      <c r="R8" s="95">
        <f t="shared" si="5"/>
        <v>8.4499999999999993</v>
      </c>
      <c r="S8" s="95">
        <f t="shared" si="6"/>
        <v>8.4499999999999993</v>
      </c>
      <c r="T8" s="68">
        <f t="shared" si="7"/>
        <v>50</v>
      </c>
      <c r="U8" s="99"/>
      <c r="V8" s="99"/>
      <c r="W8" s="99"/>
      <c r="X8" s="99"/>
      <c r="Y8" s="99"/>
      <c r="Z8" s="99"/>
      <c r="AA8" s="99"/>
      <c r="AB8" s="99"/>
      <c r="AC8" s="99"/>
      <c r="AD8" s="99"/>
      <c r="AE8" s="99"/>
      <c r="AF8" s="99"/>
      <c r="AG8" s="99"/>
      <c r="AH8" s="99"/>
    </row>
    <row r="9" spans="1:48" s="1" customFormat="1" ht="18.75" customHeight="1" x14ac:dyDescent="0.25">
      <c r="A9" s="41" t="s">
        <v>119</v>
      </c>
      <c r="B9" s="51">
        <f>'Water Savings'!B8</f>
        <v>5</v>
      </c>
      <c r="C9" s="51">
        <f>'Water Savings'!C8</f>
        <v>4</v>
      </c>
      <c r="D9" s="161">
        <v>1.5</v>
      </c>
      <c r="E9" s="162">
        <f t="shared" si="0"/>
        <v>7.5</v>
      </c>
      <c r="F9" s="163">
        <f t="shared" si="1"/>
        <v>6</v>
      </c>
      <c r="G9" s="86">
        <f>ROUND(((E9*365)/1000000),3-(1+INT(LOG10(ABS(((E9*365)/1000000))))))*1000000</f>
        <v>2740</v>
      </c>
      <c r="H9" s="59" t="s">
        <v>5</v>
      </c>
      <c r="I9" s="59">
        <f>'Energy &amp; GHG Inputs'!$C$13</f>
        <v>167000</v>
      </c>
      <c r="J9" s="59">
        <f>'Energy &amp; GHG Inputs'!$D$13</f>
        <v>102000</v>
      </c>
      <c r="K9" s="89">
        <f t="shared" si="2"/>
        <v>6</v>
      </c>
      <c r="L9" s="89">
        <f>ROUND(((F9*365)/1000000),3-(1+INT(LOG10(ABS(((F9*365)/1000000))))))*1000000</f>
        <v>2190</v>
      </c>
      <c r="M9" s="95">
        <f t="shared" si="3"/>
        <v>2190</v>
      </c>
      <c r="N9" s="157">
        <f>ROUND((I9*G9),3-(1+INT(LOG10(ABS((I9*G9))))))/1000000</f>
        <v>458</v>
      </c>
      <c r="O9" s="95">
        <f>(ROUND((I9*L9),3-(1+INT(LOG10(ABS((I9*L9))))))/1000000)</f>
        <v>366</v>
      </c>
      <c r="P9" s="95">
        <f t="shared" si="4"/>
        <v>366</v>
      </c>
      <c r="Q9" s="157">
        <f>ROUND((J9*G9),3-(1+INT(LOG10(ABS((J9*G9))))))/1000000</f>
        <v>279</v>
      </c>
      <c r="R9" s="95">
        <f t="shared" si="5"/>
        <v>223</v>
      </c>
      <c r="S9" s="95">
        <f t="shared" si="6"/>
        <v>223</v>
      </c>
      <c r="T9" s="68">
        <f t="shared" si="7"/>
        <v>20</v>
      </c>
      <c r="U9" s="99"/>
      <c r="V9" s="99"/>
      <c r="W9" s="99"/>
      <c r="X9" s="99"/>
      <c r="Y9" s="99"/>
      <c r="Z9" s="99"/>
      <c r="AA9" s="99"/>
      <c r="AB9" s="99"/>
      <c r="AC9" s="99"/>
      <c r="AD9" s="99"/>
      <c r="AE9" s="99"/>
      <c r="AF9" s="99"/>
      <c r="AG9" s="99"/>
      <c r="AH9" s="99"/>
    </row>
    <row r="10" spans="1:48" ht="16.5" customHeight="1" x14ac:dyDescent="0.25">
      <c r="A10" s="41" t="s">
        <v>120</v>
      </c>
      <c r="B10" s="64">
        <f>'Water Savings'!B9</f>
        <v>3</v>
      </c>
      <c r="C10" s="64">
        <f>'Water Savings'!C9</f>
        <v>2</v>
      </c>
      <c r="D10" s="164">
        <v>22</v>
      </c>
      <c r="E10" s="165">
        <f t="shared" si="0"/>
        <v>66</v>
      </c>
      <c r="F10" s="166">
        <f t="shared" si="1"/>
        <v>44</v>
      </c>
      <c r="G10" s="87">
        <f>ROUND(((E10*365)/1000000),3-(1+INT(LOG10(ABS(((E10*365)/1000000))))))*1000000</f>
        <v>24100</v>
      </c>
      <c r="H10" s="167" t="s">
        <v>7</v>
      </c>
      <c r="I10" s="167">
        <f>'Energy &amp; GHG Inputs'!$C$14</f>
        <v>2600</v>
      </c>
      <c r="J10" s="167">
        <f>'Energy &amp; GHG Inputs'!$D$14</f>
        <v>2340</v>
      </c>
      <c r="K10" s="90">
        <f t="shared" si="2"/>
        <v>44</v>
      </c>
      <c r="L10" s="90">
        <f>ROUND(((F10*365)/1000000),3-(1+INT(LOG10(ABS(((F10*365)/1000000))))))*1000000</f>
        <v>16100</v>
      </c>
      <c r="M10" s="98">
        <f t="shared" si="3"/>
        <v>16100</v>
      </c>
      <c r="N10" s="158">
        <f>ROUND((I10*G10),3-(1+INT(LOG10(ABS((I10*G10))))))/1000000</f>
        <v>62.7</v>
      </c>
      <c r="O10" s="98">
        <f>(ROUND((I10*L10),3-(1+INT(LOG10(ABS((I10*L10))))))/1000000)</f>
        <v>41.9</v>
      </c>
      <c r="P10" s="98">
        <f t="shared" si="4"/>
        <v>41.9</v>
      </c>
      <c r="Q10" s="158">
        <f>ROUND((J10*G10),3-(1+INT(LOG10(ABS((J10*G10))))))/1000000</f>
        <v>56.4</v>
      </c>
      <c r="R10" s="95">
        <f t="shared" si="5"/>
        <v>37.700000000000003</v>
      </c>
      <c r="S10" s="95">
        <f t="shared" si="6"/>
        <v>37.700000000000003</v>
      </c>
      <c r="T10" s="68">
        <f t="shared" si="7"/>
        <v>33.333333333333329</v>
      </c>
      <c r="U10" s="99"/>
      <c r="V10" s="99"/>
      <c r="W10" s="99"/>
      <c r="X10" s="99"/>
      <c r="Y10" s="99"/>
      <c r="Z10" s="99"/>
      <c r="AA10" s="99"/>
      <c r="AB10" s="99"/>
      <c r="AC10" s="99"/>
      <c r="AD10" s="99"/>
      <c r="AE10" s="99"/>
      <c r="AF10" s="99"/>
      <c r="AG10" s="99"/>
      <c r="AH10" s="99"/>
    </row>
    <row r="11" spans="1:48" ht="24" customHeight="1" x14ac:dyDescent="0.35">
      <c r="A11" s="130" t="s">
        <v>10</v>
      </c>
      <c r="B11" s="153">
        <f>SUM(B4:B10)</f>
        <v>22</v>
      </c>
      <c r="C11" s="153">
        <f>SUM(C4:C10)</f>
        <v>12</v>
      </c>
      <c r="D11" s="154"/>
      <c r="E11" s="156">
        <f>SUM(E4:E10)</f>
        <v>198.39999999999998</v>
      </c>
      <c r="F11" s="156" t="e">
        <f>SUM(#REF!)</f>
        <v>#REF!</v>
      </c>
      <c r="G11" s="155">
        <f>SUM(G4:G10)</f>
        <v>72420</v>
      </c>
      <c r="H11" s="146" t="s">
        <v>9</v>
      </c>
      <c r="I11" s="146">
        <f>'Energy &amp; GHG Inputs'!$C$15</f>
        <v>1900</v>
      </c>
      <c r="J11" s="146">
        <f>'Energy &amp; GHG Inputs'!$D$15</f>
        <v>1710</v>
      </c>
      <c r="K11" s="146">
        <f>SUM(K4:K10)</f>
        <v>104.1</v>
      </c>
      <c r="L11" s="146">
        <f>SUM(I11:K11)</f>
        <v>3714.1</v>
      </c>
      <c r="M11" s="144">
        <f>SUM(M4:M10)</f>
        <v>38030</v>
      </c>
      <c r="N11" s="144">
        <f>SUM(N4:N10)</f>
        <v>6939.5</v>
      </c>
      <c r="O11" s="144">
        <f>SUM(M11:N11)</f>
        <v>44969.5</v>
      </c>
      <c r="P11" s="144">
        <f>SUM(P4:P10)</f>
        <v>2545.29</v>
      </c>
      <c r="Q11" s="144">
        <f>SUM(Q4:Q10)</f>
        <v>4264.2999999999993</v>
      </c>
      <c r="R11" s="144" t="e">
        <f ca="1">SUM(R4:R11)</f>
        <v>#NUM!</v>
      </c>
      <c r="S11" s="144">
        <f ca="1">SUM(S4:S11)</f>
        <v>0</v>
      </c>
      <c r="T11" s="68">
        <f>((C11-B11)/((B11))*-100)</f>
        <v>45.454545454545453</v>
      </c>
      <c r="U11" s="99"/>
      <c r="V11" s="99"/>
      <c r="W11" s="99"/>
      <c r="X11" s="99"/>
      <c r="Y11" s="99"/>
      <c r="Z11" s="99"/>
      <c r="AA11" s="99"/>
      <c r="AB11" s="99"/>
      <c r="AC11" s="99"/>
      <c r="AD11" s="99"/>
      <c r="AE11" s="99"/>
      <c r="AF11" s="99"/>
      <c r="AG11" s="99"/>
      <c r="AH11" s="99"/>
    </row>
    <row r="12" spans="1:48" ht="20.25" customHeight="1" x14ac:dyDescent="0.35">
      <c r="A12" s="130" t="s">
        <v>63</v>
      </c>
      <c r="B12" s="27"/>
      <c r="C12" s="27"/>
      <c r="D12" s="46"/>
      <c r="E12" s="78">
        <f>E11*0.66</f>
        <v>130.94399999999999</v>
      </c>
      <c r="F12" s="46"/>
      <c r="G12" s="77">
        <f>G11*0.0115</f>
        <v>832.83</v>
      </c>
      <c r="H12" s="60"/>
      <c r="I12" s="60"/>
      <c r="J12" s="60"/>
      <c r="K12" s="78">
        <f>K11*0.0066</f>
        <v>0.68706</v>
      </c>
      <c r="L12" s="60"/>
      <c r="M12" s="78">
        <f>M11*0.0066</f>
        <v>250.99799999999999</v>
      </c>
      <c r="N12" s="69">
        <f>N11*0.09</f>
        <v>624.55499999999995</v>
      </c>
      <c r="O12" s="60"/>
      <c r="P12" s="78">
        <f>P11*0.09</f>
        <v>229.0761</v>
      </c>
      <c r="Q12" s="60"/>
      <c r="R12" s="160"/>
      <c r="S12" s="160"/>
      <c r="T12" s="110"/>
      <c r="U12" s="99"/>
      <c r="V12" s="99"/>
      <c r="W12" s="99"/>
      <c r="X12" s="99"/>
      <c r="Y12" s="99"/>
      <c r="Z12" s="99"/>
      <c r="AA12" s="99"/>
      <c r="AB12" s="99"/>
      <c r="AC12" s="99"/>
      <c r="AD12" s="99"/>
      <c r="AE12" s="99"/>
      <c r="AF12" s="99"/>
      <c r="AG12" s="99"/>
      <c r="AH12" s="99"/>
    </row>
    <row r="13" spans="1:48" ht="21.75" customHeight="1" x14ac:dyDescent="0.25">
      <c r="A13" s="111"/>
      <c r="B13" s="111"/>
      <c r="C13" s="111"/>
      <c r="D13" s="111"/>
      <c r="E13" s="111"/>
      <c r="F13" s="111"/>
      <c r="G13" s="111"/>
      <c r="H13" s="111"/>
      <c r="I13" s="111"/>
      <c r="J13" s="111"/>
      <c r="K13" s="111"/>
      <c r="L13" s="111"/>
      <c r="M13" s="111"/>
      <c r="N13" s="111"/>
      <c r="O13" s="111"/>
      <c r="P13" s="111"/>
      <c r="Q13" s="111"/>
      <c r="R13" s="119"/>
      <c r="S13" s="119"/>
      <c r="T13" s="124"/>
      <c r="U13" s="99"/>
      <c r="V13" s="99"/>
      <c r="W13" s="99"/>
      <c r="X13" s="99"/>
      <c r="Y13" s="99"/>
      <c r="Z13" s="99"/>
      <c r="AA13" s="99"/>
      <c r="AB13" s="99"/>
      <c r="AC13" s="99"/>
      <c r="AD13" s="99"/>
      <c r="AE13" s="99"/>
      <c r="AF13" s="99"/>
      <c r="AG13" s="99"/>
      <c r="AH13" s="99"/>
    </row>
    <row r="14" spans="1:48" ht="47.25" customHeight="1" x14ac:dyDescent="0.25">
      <c r="A14" s="29" t="s">
        <v>99</v>
      </c>
      <c r="B14" s="29" t="s">
        <v>44</v>
      </c>
      <c r="C14" s="29"/>
      <c r="D14" s="29" t="s">
        <v>80</v>
      </c>
      <c r="E14" s="29" t="s">
        <v>81</v>
      </c>
      <c r="F14" s="29"/>
      <c r="G14" s="29" t="s">
        <v>82</v>
      </c>
      <c r="H14" s="30" t="s">
        <v>26</v>
      </c>
      <c r="I14" s="30" t="s">
        <v>27</v>
      </c>
      <c r="J14" s="30" t="s">
        <v>45</v>
      </c>
      <c r="K14" s="30"/>
      <c r="L14" s="30"/>
      <c r="M14" s="30"/>
      <c r="N14" s="29" t="s">
        <v>83</v>
      </c>
      <c r="O14" s="29"/>
      <c r="P14" s="73"/>
      <c r="Q14" s="73" t="s">
        <v>84</v>
      </c>
      <c r="R14" s="119"/>
      <c r="S14" s="119"/>
      <c r="T14" s="124"/>
      <c r="U14" s="99"/>
      <c r="V14" s="99"/>
      <c r="W14" s="99"/>
      <c r="X14" s="99"/>
      <c r="Y14" s="99"/>
      <c r="Z14" s="99"/>
      <c r="AA14" s="99"/>
      <c r="AB14" s="99"/>
      <c r="AC14" s="99"/>
      <c r="AD14" s="99"/>
      <c r="AE14" s="99"/>
      <c r="AF14" s="99"/>
      <c r="AG14" s="99"/>
      <c r="AH14" s="99"/>
    </row>
    <row r="15" spans="1:48" s="13" customFormat="1" ht="49.5" customHeight="1" x14ac:dyDescent="0.25">
      <c r="A15" s="42" t="s">
        <v>100</v>
      </c>
      <c r="B15" s="52">
        <v>5</v>
      </c>
      <c r="C15" s="52"/>
      <c r="D15" s="47">
        <v>2.5</v>
      </c>
      <c r="E15" s="48">
        <f>D15*B15</f>
        <v>12.5</v>
      </c>
      <c r="F15" s="48"/>
      <c r="G15" s="61">
        <f>E15*365</f>
        <v>4562.5</v>
      </c>
      <c r="H15" s="58" t="s">
        <v>5</v>
      </c>
      <c r="I15" s="62">
        <f>'Energy &amp; GHG Inputs'!$C$13</f>
        <v>167000</v>
      </c>
      <c r="J15" s="58">
        <f>'Energy &amp; GHG Inputs'!$D$13</f>
        <v>102000</v>
      </c>
      <c r="K15" s="58"/>
      <c r="L15" s="58"/>
      <c r="M15" s="58"/>
      <c r="N15" s="59">
        <f>ROUND((I15*G15),3-(1+INT(LOG10(ABS((I15*G15))))))/1000000</f>
        <v>762</v>
      </c>
      <c r="O15" s="59"/>
      <c r="P15" s="59"/>
      <c r="Q15" s="59">
        <f>ROUND((J15*G15),3-(1+INT(LOG10(ABS((J15*G15))))))/1000000</f>
        <v>465</v>
      </c>
      <c r="R15" s="111"/>
      <c r="S15" s="111"/>
      <c r="T15" s="99"/>
      <c r="U15" s="99"/>
      <c r="V15" s="99"/>
      <c r="W15" s="99"/>
      <c r="X15" s="99"/>
      <c r="Y15" s="99"/>
      <c r="Z15" s="99"/>
      <c r="AA15" s="99"/>
      <c r="AB15" s="99"/>
      <c r="AC15" s="99"/>
      <c r="AD15" s="99"/>
      <c r="AE15" s="99"/>
      <c r="AF15" s="99"/>
      <c r="AG15" s="99"/>
      <c r="AH15" s="99"/>
    </row>
    <row r="16" spans="1:48" s="13" customFormat="1" ht="49.5" customHeight="1" x14ac:dyDescent="0.25">
      <c r="A16" s="57" t="s">
        <v>65</v>
      </c>
      <c r="B16" s="52">
        <v>2</v>
      </c>
      <c r="C16" s="52"/>
      <c r="D16" s="47">
        <v>13</v>
      </c>
      <c r="E16" s="47">
        <f>B16*D16</f>
        <v>26</v>
      </c>
      <c r="F16" s="47"/>
      <c r="G16" s="61">
        <f>E16*365</f>
        <v>9490</v>
      </c>
      <c r="H16" s="58" t="s">
        <v>5</v>
      </c>
      <c r="I16" s="62">
        <f>'Energy &amp; GHG Inputs'!$C$13</f>
        <v>167000</v>
      </c>
      <c r="J16" s="58">
        <f>'Energy &amp; GHG Inputs'!$D$13</f>
        <v>102000</v>
      </c>
      <c r="K16" s="58"/>
      <c r="L16" s="58"/>
      <c r="M16" s="58"/>
      <c r="N16" s="59">
        <f>ROUND((I16*G16),3-(1+INT(LOG10(ABS((I16*G16))))))/1000000</f>
        <v>1580</v>
      </c>
      <c r="O16" s="59"/>
      <c r="P16" s="59"/>
      <c r="Q16" s="59">
        <f>ROUND((J16*G16),3-(1+INT(LOG10(ABS((J16*G16))))))/1000000</f>
        <v>968</v>
      </c>
      <c r="R16" s="125"/>
      <c r="S16" s="125"/>
      <c r="T16" s="99"/>
      <c r="U16" s="99"/>
      <c r="V16" s="99"/>
      <c r="W16" s="99"/>
      <c r="X16" s="99"/>
      <c r="Y16" s="99"/>
      <c r="Z16" s="99"/>
      <c r="AA16" s="99"/>
      <c r="AB16" s="99"/>
      <c r="AC16" s="99"/>
      <c r="AD16" s="99"/>
      <c r="AE16" s="99"/>
      <c r="AF16" s="99"/>
      <c r="AG16" s="99"/>
      <c r="AH16" s="99"/>
    </row>
    <row r="17" spans="1:34" ht="50.25" customHeight="1" x14ac:dyDescent="0.25">
      <c r="A17" s="56" t="s">
        <v>64</v>
      </c>
      <c r="B17" s="52">
        <v>2</v>
      </c>
      <c r="C17" s="52"/>
      <c r="D17" s="47">
        <v>5</v>
      </c>
      <c r="E17" s="47">
        <f>B17*D17</f>
        <v>10</v>
      </c>
      <c r="F17" s="47"/>
      <c r="G17" s="61">
        <f>E17*365</f>
        <v>3650</v>
      </c>
      <c r="H17" s="58" t="s">
        <v>5</v>
      </c>
      <c r="I17" s="62">
        <f>'Energy &amp; GHG Inputs'!$C$13</f>
        <v>167000</v>
      </c>
      <c r="J17" s="58">
        <f>'Energy &amp; GHG Inputs'!$D$13</f>
        <v>102000</v>
      </c>
      <c r="K17" s="58"/>
      <c r="L17" s="58"/>
      <c r="M17" s="58"/>
      <c r="N17" s="59">
        <f>ROUND((I17*G17),3-(1+INT(LOG10(ABS((I17*G17))))))/1000000</f>
        <v>610</v>
      </c>
      <c r="O17" s="59"/>
      <c r="P17" s="59"/>
      <c r="Q17" s="59">
        <f>ROUND((J17*G17),3-(1+INT(LOG10(ABS((J17*G17))))))/1000000</f>
        <v>372</v>
      </c>
      <c r="R17" s="119"/>
      <c r="S17" s="119"/>
      <c r="T17" s="99"/>
      <c r="U17" s="99"/>
      <c r="V17" s="99"/>
      <c r="W17" s="99"/>
      <c r="X17" s="99"/>
      <c r="Y17" s="99"/>
      <c r="Z17" s="99"/>
      <c r="AA17" s="99"/>
      <c r="AB17" s="99"/>
      <c r="AC17" s="99"/>
      <c r="AD17" s="99"/>
      <c r="AE17" s="99"/>
      <c r="AF17" s="99"/>
      <c r="AG17" s="99"/>
      <c r="AH17" s="99"/>
    </row>
    <row r="18" spans="1:34" ht="46.5" customHeight="1" x14ac:dyDescent="0.25">
      <c r="A18" s="43" t="s">
        <v>101</v>
      </c>
      <c r="B18" s="52">
        <v>2</v>
      </c>
      <c r="C18" s="52"/>
      <c r="D18" s="47">
        <v>4</v>
      </c>
      <c r="E18" s="47">
        <f>B18*D18</f>
        <v>8</v>
      </c>
      <c r="F18" s="47"/>
      <c r="G18" s="61">
        <f>E18*365</f>
        <v>2920</v>
      </c>
      <c r="H18" s="58" t="s">
        <v>5</v>
      </c>
      <c r="I18" s="62">
        <f>'Energy &amp; GHG Inputs'!$C$13</f>
        <v>167000</v>
      </c>
      <c r="J18" s="58">
        <f>'Energy &amp; GHG Inputs'!$D$13</f>
        <v>102000</v>
      </c>
      <c r="K18" s="58"/>
      <c r="L18" s="58"/>
      <c r="M18" s="58"/>
      <c r="N18" s="59">
        <f>ROUND((I18*G18),3-(1+INT(LOG10(ABS((I18*G18))))))/1000000</f>
        <v>488</v>
      </c>
      <c r="O18" s="59"/>
      <c r="P18" s="59"/>
      <c r="Q18" s="59">
        <f>ROUND((J18*G18),3-(1+INT(LOG10(ABS((J18*G18))))))/1000000</f>
        <v>298</v>
      </c>
      <c r="R18" s="119"/>
      <c r="S18" s="119"/>
      <c r="T18" s="99"/>
      <c r="U18" s="99"/>
      <c r="V18" s="99"/>
      <c r="W18" s="99"/>
      <c r="X18" s="99"/>
      <c r="Y18" s="99"/>
      <c r="Z18" s="99"/>
      <c r="AA18" s="99"/>
      <c r="AB18" s="99"/>
      <c r="AC18" s="99"/>
      <c r="AD18" s="99"/>
      <c r="AE18" s="99"/>
      <c r="AF18" s="99"/>
      <c r="AG18" s="99"/>
      <c r="AH18" s="99"/>
    </row>
    <row r="19" spans="1:34" ht="20.25" customHeight="1" x14ac:dyDescent="0.25">
      <c r="A19" s="26" t="s">
        <v>10</v>
      </c>
      <c r="B19" s="27"/>
      <c r="C19" s="27"/>
      <c r="D19" s="46"/>
      <c r="E19" s="46">
        <f>SUM(E15:E18)</f>
        <v>56.5</v>
      </c>
      <c r="F19" s="46"/>
      <c r="G19" s="60">
        <f>SUM(G15:G18)</f>
        <v>20622.5</v>
      </c>
      <c r="H19" s="60"/>
      <c r="I19" s="60"/>
      <c r="J19" s="60"/>
      <c r="K19" s="60"/>
      <c r="L19" s="60"/>
      <c r="M19" s="60"/>
      <c r="N19" s="60">
        <f>SUM(N15:N18)</f>
        <v>3440</v>
      </c>
      <c r="O19" s="60"/>
      <c r="P19" s="60"/>
      <c r="Q19" s="60">
        <f>SUM(Q15:Q18)</f>
        <v>2103</v>
      </c>
      <c r="R19" s="119"/>
      <c r="S19" s="119"/>
      <c r="T19" s="99"/>
      <c r="U19" s="99"/>
      <c r="V19" s="99"/>
      <c r="W19" s="99"/>
      <c r="X19" s="99"/>
      <c r="Y19" s="99"/>
      <c r="Z19" s="99"/>
      <c r="AA19" s="99"/>
      <c r="AB19" s="99"/>
      <c r="AC19" s="99"/>
      <c r="AD19" s="99"/>
      <c r="AE19" s="99"/>
      <c r="AF19" s="99"/>
      <c r="AG19" s="99"/>
      <c r="AH19" s="99"/>
    </row>
    <row r="20" spans="1:34" ht="16.5" customHeight="1" x14ac:dyDescent="0.25">
      <c r="A20" s="26" t="s">
        <v>63</v>
      </c>
      <c r="B20" s="27"/>
      <c r="C20" s="27"/>
      <c r="D20" s="46"/>
      <c r="E20" s="78">
        <f>E19*0.0066</f>
        <v>0.37290000000000001</v>
      </c>
      <c r="F20" s="46"/>
      <c r="G20" s="77">
        <f>G19*0.0115</f>
        <v>237.15875</v>
      </c>
      <c r="H20" s="78"/>
      <c r="I20" s="78"/>
      <c r="J20" s="78"/>
      <c r="K20" s="78"/>
      <c r="L20" s="78"/>
      <c r="M20" s="78"/>
      <c r="N20" s="78">
        <f>N19*0.09</f>
        <v>309.59999999999997</v>
      </c>
      <c r="O20" s="60"/>
      <c r="P20" s="60"/>
      <c r="Q20" s="60"/>
      <c r="R20" s="119"/>
      <c r="S20" s="119"/>
      <c r="T20" s="99"/>
      <c r="U20" s="99"/>
      <c r="V20" s="99"/>
      <c r="W20" s="99"/>
      <c r="X20" s="99"/>
      <c r="Y20" s="99"/>
      <c r="Z20" s="99"/>
      <c r="AA20" s="99"/>
      <c r="AB20" s="99"/>
      <c r="AC20" s="99"/>
      <c r="AD20" s="99"/>
      <c r="AE20" s="99"/>
      <c r="AF20" s="99"/>
      <c r="AG20" s="99"/>
      <c r="AH20" s="99"/>
    </row>
    <row r="21" spans="1:34" ht="18.75" customHeight="1" x14ac:dyDescent="0.25">
      <c r="A21" s="44"/>
      <c r="B21" s="111"/>
      <c r="C21" s="111"/>
      <c r="D21" s="111"/>
      <c r="E21" s="111"/>
      <c r="F21" s="111"/>
      <c r="G21" s="112"/>
      <c r="H21" s="112"/>
      <c r="I21" s="112"/>
      <c r="J21" s="112"/>
      <c r="K21" s="112"/>
      <c r="L21" s="112"/>
      <c r="M21" s="112"/>
      <c r="N21" s="112"/>
      <c r="O21" s="112"/>
      <c r="P21" s="112"/>
      <c r="Q21" s="112"/>
      <c r="R21" s="119"/>
      <c r="S21" s="119"/>
      <c r="T21" s="99"/>
      <c r="U21" s="99"/>
      <c r="V21" s="99"/>
      <c r="W21" s="99"/>
      <c r="X21" s="99"/>
      <c r="Y21" s="99"/>
      <c r="Z21" s="99"/>
      <c r="AA21" s="99"/>
      <c r="AB21" s="99"/>
      <c r="AC21" s="99"/>
      <c r="AD21" s="99"/>
      <c r="AE21" s="99"/>
      <c r="AF21" s="99"/>
      <c r="AG21" s="99"/>
      <c r="AH21" s="99"/>
    </row>
    <row r="22" spans="1:34" ht="99.95" customHeight="1" x14ac:dyDescent="0.25">
      <c r="A22" s="29" t="s">
        <v>58</v>
      </c>
      <c r="B22" s="29" t="s">
        <v>77</v>
      </c>
      <c r="C22" s="29" t="s">
        <v>78</v>
      </c>
      <c r="D22" s="29" t="s">
        <v>59</v>
      </c>
      <c r="E22" s="29" t="s">
        <v>60</v>
      </c>
      <c r="F22" s="30" t="s">
        <v>87</v>
      </c>
      <c r="G22" s="30" t="s">
        <v>76</v>
      </c>
      <c r="H22" s="29" t="s">
        <v>79</v>
      </c>
      <c r="I22" s="30" t="s">
        <v>26</v>
      </c>
      <c r="J22" s="30" t="s">
        <v>27</v>
      </c>
      <c r="K22" s="151"/>
      <c r="L22" s="73" t="s">
        <v>79</v>
      </c>
      <c r="M22" s="148"/>
      <c r="N22" s="113"/>
      <c r="O22" s="114"/>
      <c r="P22" s="114"/>
      <c r="Q22" s="115"/>
      <c r="R22" s="119"/>
      <c r="S22" s="119"/>
      <c r="T22" s="99"/>
      <c r="U22" s="99"/>
      <c r="V22" s="99"/>
      <c r="W22" s="99"/>
      <c r="X22" s="99"/>
      <c r="Y22" s="99"/>
      <c r="Z22" s="99"/>
      <c r="AA22" s="99"/>
      <c r="AB22" s="99"/>
      <c r="AC22" s="99"/>
      <c r="AD22" s="99"/>
      <c r="AE22" s="99"/>
      <c r="AF22" s="99"/>
      <c r="AG22" s="99"/>
      <c r="AH22" s="99"/>
    </row>
    <row r="23" spans="1:34" s="13" customFormat="1" ht="60" customHeight="1" x14ac:dyDescent="0.25">
      <c r="A23" s="42" t="s">
        <v>88</v>
      </c>
      <c r="B23" s="53">
        <v>30</v>
      </c>
      <c r="C23" s="49">
        <f>B23*748</f>
        <v>22440</v>
      </c>
      <c r="D23" s="54">
        <v>60</v>
      </c>
      <c r="E23" s="54">
        <v>2</v>
      </c>
      <c r="F23" s="38">
        <f>C23/D23/E23</f>
        <v>187</v>
      </c>
      <c r="G23" s="38">
        <f>F23*30</f>
        <v>5610</v>
      </c>
      <c r="H23" s="50">
        <v>60</v>
      </c>
      <c r="I23" s="39"/>
      <c r="J23" s="39"/>
      <c r="K23" s="152"/>
      <c r="L23" s="74">
        <v>60</v>
      </c>
      <c r="M23" s="149"/>
      <c r="N23" s="116"/>
      <c r="O23" s="117"/>
      <c r="P23" s="117"/>
      <c r="Q23" s="118"/>
      <c r="R23" s="112"/>
      <c r="S23" s="112"/>
      <c r="T23" s="99"/>
      <c r="U23" s="99"/>
      <c r="V23" s="99"/>
      <c r="W23" s="99"/>
      <c r="X23" s="99"/>
      <c r="Y23" s="99"/>
      <c r="Z23" s="99"/>
      <c r="AA23" s="99"/>
      <c r="AB23" s="99"/>
      <c r="AC23" s="99"/>
      <c r="AD23" s="99"/>
      <c r="AE23" s="99"/>
      <c r="AF23" s="99"/>
      <c r="AG23" s="99"/>
      <c r="AH23" s="99"/>
    </row>
    <row r="24" spans="1:34" ht="15.75" x14ac:dyDescent="0.25">
      <c r="A24" s="121"/>
      <c r="B24" s="112"/>
      <c r="C24" s="112"/>
      <c r="D24" s="112"/>
      <c r="E24" s="112"/>
      <c r="F24" s="112"/>
      <c r="G24" s="112"/>
      <c r="H24" s="112"/>
      <c r="I24" s="112"/>
      <c r="J24" s="112"/>
      <c r="K24" s="112"/>
      <c r="L24" s="112"/>
      <c r="M24" s="112"/>
      <c r="N24" s="112"/>
      <c r="O24" s="112"/>
      <c r="P24" s="112"/>
      <c r="Q24" s="112"/>
      <c r="R24" s="118"/>
      <c r="S24" s="118"/>
      <c r="T24" s="99"/>
      <c r="U24" s="99"/>
      <c r="V24" s="99"/>
      <c r="W24" s="99"/>
      <c r="X24" s="99"/>
      <c r="Y24" s="99"/>
      <c r="Z24" s="99"/>
      <c r="AA24" s="99"/>
      <c r="AB24" s="99"/>
      <c r="AC24" s="99"/>
      <c r="AD24" s="99"/>
      <c r="AE24" s="99"/>
      <c r="AF24" s="99"/>
      <c r="AG24" s="99"/>
      <c r="AH24" s="99"/>
    </row>
    <row r="25" spans="1:34" ht="140.1" customHeight="1" x14ac:dyDescent="0.25">
      <c r="A25" s="29" t="s">
        <v>102</v>
      </c>
      <c r="B25" s="29" t="s">
        <v>61</v>
      </c>
      <c r="C25" s="29" t="s">
        <v>79</v>
      </c>
      <c r="D25" s="29" t="s">
        <v>62</v>
      </c>
      <c r="E25" s="29" t="s">
        <v>85</v>
      </c>
      <c r="F25" s="73" t="s">
        <v>86</v>
      </c>
      <c r="G25" s="122"/>
      <c r="H25" s="115"/>
      <c r="I25" s="114"/>
      <c r="J25" s="114"/>
      <c r="K25" s="114"/>
      <c r="L25" s="114"/>
      <c r="M25" s="114"/>
      <c r="N25" s="114"/>
      <c r="O25" s="114"/>
      <c r="P25" s="114"/>
      <c r="Q25" s="115"/>
      <c r="R25" s="112"/>
      <c r="S25" s="112"/>
      <c r="T25" s="99"/>
      <c r="U25" s="99"/>
      <c r="V25" s="99"/>
      <c r="W25" s="99"/>
      <c r="X25" s="99"/>
      <c r="Y25" s="99"/>
      <c r="Z25" s="99"/>
      <c r="AA25" s="99"/>
      <c r="AB25" s="99"/>
      <c r="AC25" s="99"/>
      <c r="AD25" s="99"/>
      <c r="AE25" s="99"/>
      <c r="AF25" s="99"/>
      <c r="AG25" s="99"/>
      <c r="AH25" s="99"/>
    </row>
    <row r="26" spans="1:34" ht="15.75" x14ac:dyDescent="0.25">
      <c r="A26" s="28"/>
      <c r="B26" s="53">
        <v>4</v>
      </c>
      <c r="C26" s="47">
        <v>60</v>
      </c>
      <c r="D26" s="49">
        <f>60*B26</f>
        <v>240</v>
      </c>
      <c r="E26" s="55">
        <f>D26*30</f>
        <v>7200</v>
      </c>
      <c r="F26" s="75">
        <f>E26*12</f>
        <v>86400</v>
      </c>
      <c r="G26" s="116"/>
      <c r="H26" s="120"/>
      <c r="I26" s="120"/>
      <c r="J26" s="120"/>
      <c r="K26" s="120"/>
      <c r="L26" s="120"/>
      <c r="M26" s="120"/>
      <c r="N26" s="123"/>
      <c r="O26" s="123"/>
      <c r="P26" s="123"/>
      <c r="Q26" s="120"/>
      <c r="R26" s="112"/>
      <c r="S26" s="112"/>
      <c r="T26" s="99"/>
      <c r="U26" s="99"/>
      <c r="V26" s="99"/>
      <c r="W26" s="99"/>
      <c r="X26" s="99"/>
      <c r="Y26" s="99"/>
      <c r="Z26" s="99"/>
      <c r="AA26" s="99"/>
      <c r="AB26" s="99"/>
      <c r="AC26" s="99"/>
      <c r="AD26" s="99"/>
      <c r="AE26" s="99"/>
      <c r="AF26" s="99"/>
      <c r="AG26" s="99"/>
      <c r="AH26" s="99"/>
    </row>
    <row r="27" spans="1:34" ht="15.75" x14ac:dyDescent="0.25">
      <c r="A27" s="112"/>
      <c r="B27" s="112"/>
      <c r="C27" s="112"/>
      <c r="D27" s="112"/>
      <c r="E27" s="112"/>
      <c r="F27" s="112"/>
      <c r="G27" s="112"/>
      <c r="H27" s="112"/>
      <c r="I27" s="112"/>
      <c r="J27" s="112"/>
      <c r="K27" s="112"/>
      <c r="L27" s="112"/>
      <c r="M27" s="112"/>
      <c r="N27" s="112"/>
      <c r="O27" s="112"/>
      <c r="P27" s="112"/>
      <c r="Q27" s="112"/>
      <c r="R27" s="115"/>
      <c r="S27" s="115"/>
      <c r="T27" s="99"/>
      <c r="U27" s="99"/>
      <c r="V27" s="99"/>
      <c r="W27" s="99"/>
      <c r="X27" s="99"/>
      <c r="Y27" s="99"/>
      <c r="Z27" s="99"/>
      <c r="AA27" s="99"/>
      <c r="AB27" s="99"/>
      <c r="AC27" s="99"/>
      <c r="AD27" s="99"/>
      <c r="AE27" s="99"/>
      <c r="AF27" s="99"/>
      <c r="AG27" s="99"/>
      <c r="AH27" s="99"/>
    </row>
    <row r="28" spans="1:34" ht="15.75" x14ac:dyDescent="0.25">
      <c r="A28" s="112"/>
      <c r="B28" s="112"/>
      <c r="C28" s="112"/>
      <c r="D28" s="112"/>
      <c r="E28" s="112"/>
      <c r="F28" s="112"/>
      <c r="G28" s="112"/>
      <c r="H28" s="112"/>
      <c r="I28" s="112"/>
      <c r="J28" s="112"/>
      <c r="K28" s="112"/>
      <c r="L28" s="112"/>
      <c r="M28" s="112"/>
      <c r="N28" s="112"/>
      <c r="O28" s="112"/>
      <c r="P28" s="112"/>
      <c r="Q28" s="112"/>
      <c r="R28" s="120"/>
      <c r="S28" s="120"/>
      <c r="T28" s="99"/>
      <c r="U28" s="99"/>
      <c r="V28" s="99"/>
      <c r="W28" s="99"/>
      <c r="X28" s="99"/>
      <c r="Y28" s="99"/>
      <c r="Z28" s="99"/>
      <c r="AA28" s="99"/>
      <c r="AB28" s="99"/>
      <c r="AC28" s="99"/>
      <c r="AD28" s="99"/>
      <c r="AE28" s="99"/>
      <c r="AF28" s="99"/>
      <c r="AG28" s="99"/>
      <c r="AH28" s="99"/>
    </row>
    <row r="29" spans="1:34" ht="15.75" x14ac:dyDescent="0.25">
      <c r="A29" s="112"/>
      <c r="B29" s="112"/>
      <c r="C29" s="112"/>
      <c r="D29" s="112"/>
      <c r="E29" s="112"/>
      <c r="F29" s="112"/>
      <c r="G29" s="112"/>
      <c r="H29" s="112"/>
      <c r="I29" s="112"/>
      <c r="J29" s="112"/>
      <c r="K29" s="112"/>
      <c r="L29" s="112"/>
      <c r="M29" s="112"/>
      <c r="N29" s="112"/>
      <c r="O29" s="112"/>
      <c r="P29" s="112"/>
      <c r="Q29" s="112"/>
      <c r="R29" s="112"/>
      <c r="S29" s="112"/>
      <c r="T29" s="99"/>
      <c r="U29" s="99"/>
      <c r="V29" s="99"/>
      <c r="W29" s="99"/>
      <c r="X29" s="99"/>
      <c r="Y29" s="99"/>
      <c r="Z29" s="99"/>
      <c r="AA29" s="99"/>
      <c r="AB29" s="99"/>
      <c r="AC29" s="99"/>
      <c r="AD29" s="99"/>
      <c r="AE29" s="99"/>
      <c r="AF29" s="99"/>
      <c r="AG29" s="99"/>
      <c r="AH29" s="99"/>
    </row>
    <row r="30" spans="1:34" ht="15.75" x14ac:dyDescent="0.25">
      <c r="A30" s="112"/>
      <c r="B30" s="112"/>
      <c r="C30" s="112"/>
      <c r="D30" s="112"/>
      <c r="E30" s="112"/>
      <c r="F30" s="112"/>
      <c r="G30" s="112"/>
      <c r="H30" s="112"/>
      <c r="I30" s="112"/>
      <c r="J30" s="112"/>
      <c r="K30" s="112"/>
      <c r="L30" s="112"/>
      <c r="M30" s="112"/>
      <c r="N30" s="112"/>
      <c r="O30" s="112"/>
      <c r="P30" s="112"/>
      <c r="Q30" s="112"/>
      <c r="R30" s="112"/>
      <c r="S30" s="112"/>
      <c r="T30" s="99"/>
      <c r="U30" s="99"/>
      <c r="V30" s="99"/>
      <c r="W30" s="99"/>
      <c r="X30" s="99"/>
      <c r="Y30" s="99"/>
      <c r="Z30" s="99"/>
      <c r="AA30" s="99"/>
      <c r="AB30" s="99"/>
      <c r="AC30" s="99"/>
      <c r="AD30" s="99"/>
      <c r="AE30" s="99"/>
      <c r="AF30" s="99"/>
      <c r="AG30" s="99"/>
      <c r="AH30" s="99"/>
    </row>
    <row r="31" spans="1:34" ht="15.75" x14ac:dyDescent="0.25">
      <c r="A31" s="112"/>
      <c r="B31" s="112"/>
      <c r="C31" s="112"/>
      <c r="D31" s="112"/>
      <c r="E31" s="112"/>
      <c r="F31" s="112"/>
      <c r="G31" s="112"/>
      <c r="H31" s="112"/>
      <c r="I31" s="112"/>
      <c r="J31" s="112"/>
      <c r="K31" s="112"/>
      <c r="L31" s="112"/>
      <c r="M31" s="112"/>
      <c r="N31" s="112"/>
      <c r="O31" s="112"/>
      <c r="P31" s="112"/>
      <c r="Q31" s="112"/>
      <c r="R31" s="112"/>
      <c r="S31" s="112"/>
      <c r="T31" s="99"/>
      <c r="U31" s="99"/>
      <c r="V31" s="99"/>
      <c r="W31" s="99"/>
      <c r="X31" s="99"/>
      <c r="Y31" s="99"/>
      <c r="Z31" s="99"/>
      <c r="AA31" s="99"/>
      <c r="AB31" s="99"/>
      <c r="AC31" s="99"/>
      <c r="AD31" s="99"/>
      <c r="AE31" s="99"/>
      <c r="AF31" s="99"/>
      <c r="AG31" s="99"/>
      <c r="AH31" s="99"/>
    </row>
    <row r="32" spans="1:34" ht="15.75" x14ac:dyDescent="0.25">
      <c r="A32" s="112"/>
      <c r="B32" s="112"/>
      <c r="C32" s="112"/>
      <c r="D32" s="112"/>
      <c r="E32" s="112"/>
      <c r="F32" s="112"/>
      <c r="G32" s="112"/>
      <c r="H32" s="112"/>
      <c r="I32" s="112"/>
      <c r="J32" s="112"/>
      <c r="K32" s="112"/>
      <c r="L32" s="112"/>
      <c r="M32" s="112"/>
      <c r="N32" s="112"/>
      <c r="O32" s="112"/>
      <c r="P32" s="112"/>
      <c r="Q32" s="112"/>
      <c r="R32" s="112"/>
      <c r="S32" s="112"/>
      <c r="T32" s="99"/>
      <c r="U32" s="99"/>
      <c r="V32" s="99"/>
      <c r="W32" s="99"/>
      <c r="X32" s="99"/>
      <c r="Y32" s="99"/>
      <c r="Z32" s="99"/>
      <c r="AA32" s="99"/>
      <c r="AB32" s="99"/>
      <c r="AC32" s="99"/>
      <c r="AD32" s="99"/>
      <c r="AE32" s="99"/>
      <c r="AF32" s="99"/>
      <c r="AG32" s="99"/>
      <c r="AH32" s="99"/>
    </row>
    <row r="33" spans="1:34" ht="15.75" x14ac:dyDescent="0.25">
      <c r="A33" s="112"/>
      <c r="B33" s="112"/>
      <c r="C33" s="112"/>
      <c r="D33" s="112"/>
      <c r="E33" s="112"/>
      <c r="F33" s="112"/>
      <c r="G33" s="112"/>
      <c r="H33" s="112"/>
      <c r="I33" s="112"/>
      <c r="J33" s="112"/>
      <c r="K33" s="112"/>
      <c r="L33" s="112"/>
      <c r="M33" s="112"/>
      <c r="N33" s="112"/>
      <c r="O33" s="112"/>
      <c r="P33" s="112"/>
      <c r="Q33" s="112"/>
      <c r="R33" s="112"/>
      <c r="S33" s="112"/>
      <c r="T33" s="99"/>
      <c r="U33" s="99"/>
      <c r="V33" s="99"/>
      <c r="W33" s="99"/>
      <c r="X33" s="99"/>
      <c r="Y33" s="99"/>
      <c r="Z33" s="99"/>
      <c r="AA33" s="99"/>
      <c r="AB33" s="99"/>
      <c r="AC33" s="99"/>
      <c r="AD33" s="99"/>
      <c r="AE33" s="99"/>
      <c r="AF33" s="99"/>
      <c r="AG33" s="99"/>
      <c r="AH33" s="99"/>
    </row>
    <row r="34" spans="1:34" ht="15.75" x14ac:dyDescent="0.25">
      <c r="A34" s="112"/>
      <c r="B34" s="112"/>
      <c r="C34" s="112"/>
      <c r="D34" s="112"/>
      <c r="E34" s="112"/>
      <c r="F34" s="112"/>
      <c r="G34" s="112"/>
      <c r="H34" s="112"/>
      <c r="I34" s="112"/>
      <c r="J34" s="112"/>
      <c r="K34" s="112"/>
      <c r="L34" s="112"/>
      <c r="M34" s="112"/>
      <c r="N34" s="112"/>
      <c r="O34" s="112"/>
      <c r="P34" s="112"/>
      <c r="Q34" s="112"/>
      <c r="R34" s="112"/>
      <c r="S34" s="112"/>
      <c r="T34" s="99"/>
      <c r="U34" s="99"/>
      <c r="V34" s="99"/>
      <c r="W34" s="99"/>
      <c r="X34" s="99"/>
      <c r="Y34" s="99"/>
      <c r="Z34" s="99"/>
      <c r="AA34" s="99"/>
      <c r="AB34" s="99"/>
      <c r="AC34" s="99"/>
      <c r="AD34" s="99"/>
      <c r="AE34" s="99"/>
      <c r="AF34" s="99"/>
      <c r="AG34" s="99"/>
      <c r="AH34" s="99"/>
    </row>
    <row r="35" spans="1:34" ht="15.75" x14ac:dyDescent="0.25">
      <c r="A35" s="112"/>
      <c r="B35" s="112"/>
      <c r="C35" s="112"/>
      <c r="D35" s="112"/>
      <c r="E35" s="112"/>
      <c r="F35" s="112"/>
      <c r="G35" s="112"/>
      <c r="H35" s="112"/>
      <c r="I35" s="112"/>
      <c r="J35" s="112"/>
      <c r="K35" s="112"/>
      <c r="L35" s="112"/>
      <c r="M35" s="112"/>
      <c r="N35" s="112"/>
      <c r="O35" s="112"/>
      <c r="P35" s="112"/>
      <c r="Q35" s="112"/>
      <c r="R35" s="112"/>
      <c r="S35" s="112"/>
      <c r="T35" s="99"/>
      <c r="U35" s="99"/>
      <c r="V35" s="99"/>
      <c r="W35" s="99"/>
      <c r="X35" s="99"/>
      <c r="Y35" s="99"/>
      <c r="Z35" s="99"/>
      <c r="AA35" s="99"/>
      <c r="AB35" s="99"/>
      <c r="AC35" s="99"/>
      <c r="AD35" s="99"/>
      <c r="AE35" s="99"/>
      <c r="AF35" s="99"/>
      <c r="AG35" s="99"/>
      <c r="AH35" s="99"/>
    </row>
    <row r="36" spans="1:34" ht="15.75" x14ac:dyDescent="0.25">
      <c r="A36" s="112"/>
      <c r="B36" s="112"/>
      <c r="C36" s="112"/>
      <c r="D36" s="112"/>
      <c r="E36" s="112"/>
      <c r="F36" s="112"/>
      <c r="G36" s="112"/>
      <c r="H36" s="112"/>
      <c r="I36" s="112"/>
      <c r="J36" s="112"/>
      <c r="K36" s="112"/>
      <c r="L36" s="112"/>
      <c r="M36" s="112"/>
      <c r="N36" s="112"/>
      <c r="O36" s="112"/>
      <c r="P36" s="112"/>
      <c r="Q36" s="112"/>
      <c r="R36" s="112"/>
      <c r="S36" s="112"/>
      <c r="T36" s="99"/>
      <c r="U36" s="99"/>
      <c r="V36" s="99"/>
      <c r="W36" s="99"/>
      <c r="X36" s="99"/>
      <c r="Y36" s="99"/>
      <c r="Z36" s="99"/>
      <c r="AA36" s="99"/>
      <c r="AB36" s="99"/>
      <c r="AC36" s="99"/>
      <c r="AD36" s="99"/>
      <c r="AE36" s="99"/>
      <c r="AF36" s="99"/>
      <c r="AG36" s="99"/>
      <c r="AH36" s="99"/>
    </row>
    <row r="37" spans="1:34" ht="15.75" x14ac:dyDescent="0.25">
      <c r="A37" s="99"/>
      <c r="B37" s="99"/>
      <c r="C37" s="99"/>
      <c r="D37" s="99"/>
      <c r="E37" s="99"/>
      <c r="F37" s="99"/>
      <c r="G37" s="99"/>
      <c r="H37" s="99"/>
      <c r="I37" s="99"/>
      <c r="J37" s="99"/>
      <c r="K37" s="99"/>
      <c r="L37" s="99"/>
      <c r="M37" s="99"/>
      <c r="N37" s="99"/>
      <c r="O37" s="99"/>
      <c r="P37" s="99"/>
      <c r="Q37" s="99"/>
      <c r="R37" s="112"/>
      <c r="S37" s="112"/>
      <c r="T37" s="99"/>
      <c r="U37" s="99"/>
      <c r="V37" s="99"/>
      <c r="W37" s="99"/>
      <c r="X37" s="99"/>
      <c r="Y37" s="99"/>
      <c r="Z37" s="99"/>
      <c r="AA37" s="99"/>
      <c r="AB37" s="99"/>
      <c r="AC37" s="99"/>
      <c r="AD37" s="99"/>
      <c r="AE37" s="99"/>
      <c r="AF37" s="99"/>
      <c r="AG37" s="99"/>
      <c r="AH37" s="99"/>
    </row>
    <row r="38" spans="1:34" ht="15.75" x14ac:dyDescent="0.25">
      <c r="A38" s="99"/>
      <c r="B38" s="99"/>
      <c r="C38" s="99"/>
      <c r="D38" s="99"/>
      <c r="E38" s="99"/>
      <c r="F38" s="99"/>
      <c r="G38" s="99"/>
      <c r="H38" s="99"/>
      <c r="I38" s="99"/>
      <c r="J38" s="99"/>
      <c r="K38" s="99"/>
      <c r="L38" s="99"/>
      <c r="M38" s="99"/>
      <c r="N38" s="99"/>
      <c r="O38" s="99"/>
      <c r="P38" s="99"/>
      <c r="Q38" s="99"/>
      <c r="R38" s="112"/>
      <c r="S38" s="112"/>
      <c r="T38" s="99"/>
      <c r="U38" s="99"/>
      <c r="V38" s="99"/>
      <c r="W38" s="99"/>
      <c r="X38" s="99"/>
      <c r="Y38" s="99"/>
      <c r="Z38" s="99"/>
      <c r="AA38" s="99"/>
      <c r="AB38" s="99"/>
      <c r="AC38" s="99"/>
      <c r="AD38" s="99"/>
      <c r="AE38" s="99"/>
      <c r="AF38" s="99"/>
      <c r="AG38" s="99"/>
      <c r="AH38" s="99"/>
    </row>
    <row r="39" spans="1:34" x14ac:dyDescent="0.25">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row>
    <row r="40" spans="1:34" x14ac:dyDescent="0.25">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row>
    <row r="41" spans="1:34" x14ac:dyDescent="0.25">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row>
    <row r="42" spans="1:34" x14ac:dyDescent="0.25">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row>
    <row r="43" spans="1:34" x14ac:dyDescent="0.25">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row>
    <row r="44" spans="1:34" x14ac:dyDescent="0.2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row>
    <row r="45" spans="1:34" x14ac:dyDescent="0.2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25">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row>
    <row r="47" spans="1:34" x14ac:dyDescent="0.25">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row>
    <row r="48" spans="1:34" x14ac:dyDescent="0.2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row>
    <row r="49" spans="1:34" x14ac:dyDescent="0.2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row>
    <row r="50" spans="1:34" x14ac:dyDescent="0.25">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row>
    <row r="51" spans="1:34" x14ac:dyDescent="0.25">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row>
    <row r="52" spans="1:34" x14ac:dyDescent="0.25">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row>
    <row r="53" spans="1:34" x14ac:dyDescent="0.25">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row>
    <row r="54" spans="1:34" x14ac:dyDescent="0.25">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row>
    <row r="55" spans="1:34" x14ac:dyDescent="0.25">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row>
    <row r="56" spans="1:34" x14ac:dyDescent="0.25">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row>
    <row r="57" spans="1:34" x14ac:dyDescent="0.2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row>
    <row r="58" spans="1:34" x14ac:dyDescent="0.2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row>
    <row r="59" spans="1:34" x14ac:dyDescent="0.2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row>
    <row r="60" spans="1:34" x14ac:dyDescent="0.2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row>
    <row r="61" spans="1:34" x14ac:dyDescent="0.25">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row>
    <row r="62" spans="1:34" x14ac:dyDescent="0.25">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row>
    <row r="63" spans="1:34" x14ac:dyDescent="0.2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row>
    <row r="64" spans="1:34" x14ac:dyDescent="0.25">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row>
    <row r="65" spans="1:34" x14ac:dyDescent="0.2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row>
    <row r="66" spans="1:34" x14ac:dyDescent="0.2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row>
    <row r="67" spans="1:34" x14ac:dyDescent="0.2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row>
    <row r="68" spans="1:34" x14ac:dyDescent="0.25">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row>
    <row r="69" spans="1:34" x14ac:dyDescent="0.2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row>
    <row r="70" spans="1:34" x14ac:dyDescent="0.2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row>
    <row r="71" spans="1:34" x14ac:dyDescent="0.2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row>
    <row r="72" spans="1:34" x14ac:dyDescent="0.2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row>
    <row r="73" spans="1:34" x14ac:dyDescent="0.2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row>
    <row r="74" spans="1:34" x14ac:dyDescent="0.2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row>
    <row r="75" spans="1:34" x14ac:dyDescent="0.2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row>
    <row r="76" spans="1:34" x14ac:dyDescent="0.2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row>
    <row r="77" spans="1:34"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row>
    <row r="78" spans="1:34" x14ac:dyDescent="0.2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row>
    <row r="79" spans="1:34" x14ac:dyDescent="0.2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row>
    <row r="80" spans="1:34"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row>
    <row r="81" spans="1:34" x14ac:dyDescent="0.25">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row>
    <row r="82" spans="1:34" x14ac:dyDescent="0.25">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row>
    <row r="83" spans="1:34" x14ac:dyDescent="0.25">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row>
    <row r="84" spans="1:34" x14ac:dyDescent="0.25">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row>
    <row r="85" spans="1:34" x14ac:dyDescent="0.25">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row>
    <row r="86" spans="1:34" x14ac:dyDescent="0.25">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row>
    <row r="87" spans="1:34" x14ac:dyDescent="0.25">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row>
    <row r="88" spans="1:34" x14ac:dyDescent="0.25">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row>
    <row r="89" spans="1:34" x14ac:dyDescent="0.25">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row>
    <row r="90" spans="1:34" x14ac:dyDescent="0.25">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row>
    <row r="91" spans="1:34" x14ac:dyDescent="0.25">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row>
    <row r="92" spans="1:34" x14ac:dyDescent="0.25">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row>
    <row r="93" spans="1:34" x14ac:dyDescent="0.25">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row>
    <row r="94" spans="1:34" x14ac:dyDescent="0.25">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row>
    <row r="95" spans="1:34" x14ac:dyDescent="0.25">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row>
    <row r="96" spans="1:34" x14ac:dyDescent="0.25">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row>
    <row r="97" spans="1:34" x14ac:dyDescent="0.25">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row>
    <row r="98" spans="1:34" x14ac:dyDescent="0.25">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row>
    <row r="99" spans="1:34" x14ac:dyDescent="0.25">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row>
    <row r="100" spans="1:34" x14ac:dyDescent="0.25">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row>
    <row r="101" spans="1:34" x14ac:dyDescent="0.25">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row>
    <row r="102" spans="1:34" x14ac:dyDescent="0.25">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row>
    <row r="103" spans="1:34" x14ac:dyDescent="0.25">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row>
    <row r="104" spans="1:34" x14ac:dyDescent="0.25">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row>
    <row r="105" spans="1:34" x14ac:dyDescent="0.25">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row>
    <row r="106" spans="1:34" x14ac:dyDescent="0.25">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row>
    <row r="107" spans="1:34" x14ac:dyDescent="0.25">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row>
    <row r="108" spans="1:34" x14ac:dyDescent="0.25">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row>
    <row r="109" spans="1:34" x14ac:dyDescent="0.25">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row>
    <row r="110" spans="1:34" x14ac:dyDescent="0.25">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row>
    <row r="111" spans="1:34" x14ac:dyDescent="0.25">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row>
    <row r="112" spans="1:34" x14ac:dyDescent="0.25">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row>
    <row r="113" spans="1:34" x14ac:dyDescent="0.25">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row>
    <row r="114" spans="1:34" x14ac:dyDescent="0.25">
      <c r="A114" s="99"/>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row>
    <row r="115" spans="1:34" x14ac:dyDescent="0.25">
      <c r="A115" s="99"/>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row>
    <row r="116" spans="1:34" x14ac:dyDescent="0.25">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row>
    <row r="117" spans="1:34" x14ac:dyDescent="0.25">
      <c r="A117" s="99"/>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row>
    <row r="118" spans="1:34" x14ac:dyDescent="0.25">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row>
    <row r="119" spans="1:34" x14ac:dyDescent="0.25">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row>
    <row r="120" spans="1:34" x14ac:dyDescent="0.25">
      <c r="A120" s="99"/>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row>
    <row r="121" spans="1:34" x14ac:dyDescent="0.25">
      <c r="A121" s="99"/>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row>
    <row r="122" spans="1:34" x14ac:dyDescent="0.25">
      <c r="A122" s="99"/>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row>
    <row r="123" spans="1:34" x14ac:dyDescent="0.25">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row>
    <row r="124" spans="1:34" x14ac:dyDescent="0.25">
      <c r="A124" s="99"/>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row>
    <row r="125" spans="1:34" x14ac:dyDescent="0.25">
      <c r="A125" s="99"/>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row>
    <row r="126" spans="1:34" x14ac:dyDescent="0.25">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row>
    <row r="127" spans="1:34" x14ac:dyDescent="0.25">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row>
    <row r="128" spans="1:34" x14ac:dyDescent="0.25">
      <c r="A128" s="99"/>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row>
    <row r="129" spans="1:34" x14ac:dyDescent="0.25">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row>
    <row r="130" spans="1:34" x14ac:dyDescent="0.25">
      <c r="A130" s="99"/>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row>
    <row r="131" spans="1:34" x14ac:dyDescent="0.25">
      <c r="A131" s="99"/>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row>
    <row r="132" spans="1:34" x14ac:dyDescent="0.25">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row>
    <row r="133" spans="1:34" x14ac:dyDescent="0.25">
      <c r="A133" s="99"/>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row>
    <row r="134" spans="1:34" x14ac:dyDescent="0.25">
      <c r="A134" s="99"/>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row>
    <row r="135" spans="1:34" x14ac:dyDescent="0.25">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row>
    <row r="136" spans="1:34" x14ac:dyDescent="0.25">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row>
    <row r="137" spans="1:34" x14ac:dyDescent="0.25">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row>
    <row r="138" spans="1:34" x14ac:dyDescent="0.25">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99"/>
    </row>
    <row r="139" spans="1:34" x14ac:dyDescent="0.25">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row>
    <row r="140" spans="1:34" x14ac:dyDescent="0.25">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99"/>
    </row>
    <row r="141" spans="1:34" x14ac:dyDescent="0.25">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row>
    <row r="142" spans="1:34" x14ac:dyDescent="0.25">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row>
    <row r="143" spans="1:34" x14ac:dyDescent="0.25">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row>
    <row r="144" spans="1:34" x14ac:dyDescent="0.25">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row>
    <row r="145" spans="1:34" x14ac:dyDescent="0.25">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row>
    <row r="146" spans="1:34" x14ac:dyDescent="0.25">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row>
    <row r="147" spans="1:34" x14ac:dyDescent="0.25">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row>
    <row r="148" spans="1:34" x14ac:dyDescent="0.25">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99"/>
    </row>
    <row r="149" spans="1:34" x14ac:dyDescent="0.25">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row>
    <row r="150" spans="1:34" x14ac:dyDescent="0.25">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row>
    <row r="151" spans="1:34" x14ac:dyDescent="0.25">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row>
    <row r="152" spans="1:34" x14ac:dyDescent="0.25">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row>
    <row r="153" spans="1:34" x14ac:dyDescent="0.2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row>
    <row r="154" spans="1:34" x14ac:dyDescent="0.25">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99"/>
    </row>
    <row r="155" spans="1:34" x14ac:dyDescent="0.25">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row>
    <row r="156" spans="1:34" x14ac:dyDescent="0.25">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c r="AH156" s="99"/>
    </row>
    <row r="157" spans="1:34" x14ac:dyDescent="0.25">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c r="AH157" s="99"/>
    </row>
    <row r="158" spans="1:34" x14ac:dyDescent="0.25">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row>
    <row r="159" spans="1:34" x14ac:dyDescent="0.25">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row>
    <row r="160" spans="1:34" x14ac:dyDescent="0.25">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row>
    <row r="161" spans="1:34" x14ac:dyDescent="0.25">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c r="AH161" s="99"/>
    </row>
    <row r="162" spans="1:34" x14ac:dyDescent="0.25">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row>
    <row r="163" spans="1:34" x14ac:dyDescent="0.25">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row>
    <row r="164" spans="1:34" x14ac:dyDescent="0.2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row>
    <row r="165" spans="1:34" x14ac:dyDescent="0.25">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c r="AH165" s="99"/>
    </row>
    <row r="166" spans="1:34" x14ac:dyDescent="0.25">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c r="AH166" s="99"/>
    </row>
    <row r="167" spans="1:34" x14ac:dyDescent="0.25">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row>
    <row r="168" spans="1:34" x14ac:dyDescent="0.25">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row>
    <row r="169" spans="1:34" x14ac:dyDescent="0.25">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row>
    <row r="170" spans="1:34" x14ac:dyDescent="0.25">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row>
    <row r="171" spans="1:34" x14ac:dyDescent="0.25">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row>
    <row r="172" spans="1:34" x14ac:dyDescent="0.25">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row>
    <row r="173" spans="1:34" x14ac:dyDescent="0.25">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row>
    <row r="174" spans="1:34" x14ac:dyDescent="0.25">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row>
    <row r="175" spans="1:34" x14ac:dyDescent="0.25">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row>
    <row r="176" spans="1:34" x14ac:dyDescent="0.25">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row>
    <row r="177" spans="1:34" x14ac:dyDescent="0.25">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row>
    <row r="178" spans="1:34" x14ac:dyDescent="0.25">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row>
    <row r="179" spans="1:34" x14ac:dyDescent="0.25">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row>
    <row r="180" spans="1:34" x14ac:dyDescent="0.25">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c r="AG180" s="99"/>
      <c r="AH180" s="99"/>
    </row>
    <row r="181" spans="1:34" x14ac:dyDescent="0.25">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c r="AG181" s="99"/>
      <c r="AH181" s="99"/>
    </row>
    <row r="182" spans="1:34" x14ac:dyDescent="0.25">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row>
    <row r="183" spans="1:34" x14ac:dyDescent="0.25">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c r="AG183" s="99"/>
      <c r="AH183" s="99"/>
    </row>
    <row r="184" spans="1:34" x14ac:dyDescent="0.25">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c r="AG184" s="99"/>
      <c r="AH184" s="99"/>
    </row>
    <row r="185" spans="1:34" x14ac:dyDescent="0.25">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c r="AG185" s="99"/>
      <c r="AH185" s="99"/>
    </row>
    <row r="186" spans="1:34" x14ac:dyDescent="0.25">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99"/>
      <c r="AH186" s="99"/>
    </row>
    <row r="187" spans="1:34" x14ac:dyDescent="0.25">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row>
    <row r="188" spans="1:34" x14ac:dyDescent="0.25">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c r="AG188" s="99"/>
      <c r="AH188" s="99"/>
    </row>
    <row r="189" spans="1:34" x14ac:dyDescent="0.25">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c r="AD189" s="99"/>
      <c r="AE189" s="99"/>
      <c r="AF189" s="99"/>
      <c r="AG189" s="99"/>
      <c r="AH189" s="99"/>
    </row>
    <row r="190" spans="1:34" x14ac:dyDescent="0.25">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c r="AG190" s="99"/>
      <c r="AH190" s="99"/>
    </row>
    <row r="191" spans="1:34" x14ac:dyDescent="0.25">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c r="AG191" s="99"/>
      <c r="AH191" s="99"/>
    </row>
    <row r="192" spans="1:34" x14ac:dyDescent="0.25">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c r="AG192" s="99"/>
      <c r="AH192" s="99"/>
    </row>
    <row r="193" spans="1:34" x14ac:dyDescent="0.25">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c r="AG193" s="99"/>
      <c r="AH193" s="99"/>
    </row>
    <row r="194" spans="1:34" x14ac:dyDescent="0.25">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c r="AG194" s="99"/>
      <c r="AH194" s="99"/>
    </row>
    <row r="195" spans="1:34" x14ac:dyDescent="0.25">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c r="AG195" s="99"/>
      <c r="AH195" s="99"/>
    </row>
    <row r="196" spans="1:34" x14ac:dyDescent="0.25">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c r="AG196" s="99"/>
      <c r="AH196" s="99"/>
    </row>
    <row r="197" spans="1:34" x14ac:dyDescent="0.25">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c r="AG197" s="99"/>
      <c r="AH197" s="99"/>
    </row>
    <row r="198" spans="1:34" x14ac:dyDescent="0.25">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c r="AG198" s="99"/>
      <c r="AH198" s="99"/>
    </row>
    <row r="199" spans="1:34" x14ac:dyDescent="0.25">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row>
    <row r="200" spans="1:34" x14ac:dyDescent="0.25">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c r="AG200" s="99"/>
      <c r="AH200" s="99"/>
    </row>
    <row r="201" spans="1:34" x14ac:dyDescent="0.25">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c r="AG201" s="99"/>
      <c r="AH201" s="99"/>
    </row>
    <row r="202" spans="1:34" x14ac:dyDescent="0.25">
      <c r="U202" s="99"/>
      <c r="V202" s="99"/>
      <c r="W202" s="99"/>
      <c r="X202" s="99"/>
      <c r="Y202" s="99"/>
      <c r="Z202" s="99"/>
      <c r="AA202" s="99"/>
      <c r="AB202" s="99"/>
      <c r="AC202" s="99"/>
      <c r="AD202" s="99"/>
      <c r="AE202" s="99"/>
      <c r="AF202" s="99"/>
      <c r="AG202" s="99"/>
      <c r="AH202" s="99"/>
    </row>
  </sheetData>
  <sheetProtection algorithmName="SHA-512" hashValue="TiC3YveDpxxW2PZayDkeoiUMmhhrUr78J/9mDQsmNvctyeAtRTkDUbI2/R2hjbCOw2WqqzD3WAG5NP0iQoSkfw==" saltValue="maXm/0hKa678VLmxMRAtPg==" spinCount="100000" sheet="1" objects="1" scenarios="1" selectLockedCells="1"/>
  <mergeCells count="1">
    <mergeCell ref="A2:R2"/>
  </mergeCells>
  <pageMargins left="0.7" right="0.7" top="0.75" bottom="0.75" header="0.3" footer="0.3"/>
  <pageSetup paperSize="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Here</vt:lpstr>
      <vt:lpstr>Water Savings</vt:lpstr>
      <vt:lpstr>Energy Savings</vt:lpstr>
      <vt:lpstr>CO2 Equivelant Savings</vt:lpstr>
      <vt:lpstr>Calculate Water Use From Bill</vt:lpstr>
      <vt:lpstr>Water Bill Not Available</vt:lpstr>
      <vt:lpstr>Savings Charts</vt:lpstr>
      <vt:lpstr>Tools</vt:lpstr>
      <vt:lpstr> Advanced Savings Calclator  </vt:lpstr>
      <vt:lpstr>Energy &amp; GHG Inputs</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Pistorese</dc:creator>
  <cp:lastModifiedBy>Shaila Cook</cp:lastModifiedBy>
  <cp:lastPrinted>2016-05-01T16:52:37Z</cp:lastPrinted>
  <dcterms:created xsi:type="dcterms:W3CDTF">2013-12-27T16:14:50Z</dcterms:created>
  <dcterms:modified xsi:type="dcterms:W3CDTF">2019-02-28T22:05:46Z</dcterms:modified>
</cp:coreProperties>
</file>